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společné G\Šliková\KROS\Ves Touškov_větrolamy\Oprava R_VZ\"/>
    </mc:Choice>
  </mc:AlternateContent>
  <bookViews>
    <workbookView xWindow="0" yWindow="0" windowWidth="0" windowHeight="0"/>
  </bookViews>
  <sheets>
    <sheet name="Rekapitulace stavby" sheetId="1" r:id="rId1"/>
    <sheet name="210030-03-01 - Příprava s..." sheetId="2" r:id="rId2"/>
    <sheet name="210030-03-02 - Výsadba" sheetId="3" r:id="rId3"/>
    <sheet name="210030-03-03-01 - Následn..." sheetId="4" r:id="rId4"/>
    <sheet name="210030-03-03-02 - Následn..." sheetId="5" r:id="rId5"/>
    <sheet name="210030-03-03-03 - Následn..." sheetId="6" r:id="rId6"/>
    <sheet name="210030-03-04 - VRN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'210030-03-01 - Příprava s...'!$C$82:$K$150</definedName>
    <definedName name="_xlnm.Print_Area" localSheetId="1">'210030-03-01 - Příprava s...'!$C$4:$J$39,'210030-03-01 - Příprava s...'!$C$45:$J$64,'210030-03-01 - Příprava s...'!$C$70:$K$150</definedName>
    <definedName name="_xlnm.Print_Titles" localSheetId="1">'210030-03-01 - Příprava s...'!$82:$82</definedName>
    <definedName name="_xlnm._FilterDatabase" localSheetId="2" hidden="1">'210030-03-02 - Výsadba'!$C$81:$K$160</definedName>
    <definedName name="_xlnm.Print_Area" localSheetId="2">'210030-03-02 - Výsadba'!$C$4:$J$39,'210030-03-02 - Výsadba'!$C$45:$J$63,'210030-03-02 - Výsadba'!$C$69:$K$160</definedName>
    <definedName name="_xlnm.Print_Titles" localSheetId="2">'210030-03-02 - Výsadba'!$81:$81</definedName>
    <definedName name="_xlnm._FilterDatabase" localSheetId="3" hidden="1">'210030-03-03-01 - Následn...'!$C$88:$K$137</definedName>
    <definedName name="_xlnm.Print_Area" localSheetId="3">'210030-03-03-01 - Následn...'!$C$4:$J$41,'210030-03-03-01 - Následn...'!$C$47:$J$68,'210030-03-03-01 - Následn...'!$C$74:$K$137</definedName>
    <definedName name="_xlnm.Print_Titles" localSheetId="3">'210030-03-03-01 - Následn...'!$88:$88</definedName>
    <definedName name="_xlnm._FilterDatabase" localSheetId="4" hidden="1">'210030-03-03-02 - Následn...'!$C$88:$K$136</definedName>
    <definedName name="_xlnm.Print_Area" localSheetId="4">'210030-03-03-02 - Následn...'!$C$4:$J$41,'210030-03-03-02 - Následn...'!$C$47:$J$68,'210030-03-03-02 - Následn...'!$C$74:$K$136</definedName>
    <definedName name="_xlnm.Print_Titles" localSheetId="4">'210030-03-03-02 - Následn...'!$88:$88</definedName>
    <definedName name="_xlnm._FilterDatabase" localSheetId="5" hidden="1">'210030-03-03-03 - Následn...'!$C$88:$K$136</definedName>
    <definedName name="_xlnm.Print_Area" localSheetId="5">'210030-03-03-03 - Následn...'!$C$4:$J$41,'210030-03-03-03 - Následn...'!$C$47:$J$68,'210030-03-03-03 - Následn...'!$C$74:$K$136</definedName>
    <definedName name="_xlnm.Print_Titles" localSheetId="5">'210030-03-03-03 - Následn...'!$88:$88</definedName>
    <definedName name="_xlnm._FilterDatabase" localSheetId="6" hidden="1">'210030-03-04 - VRN'!$C$81:$K$100</definedName>
    <definedName name="_xlnm.Print_Area" localSheetId="6">'210030-03-04 - VRN'!$C$4:$J$39,'210030-03-04 - VRN'!$C$45:$J$63,'210030-03-04 - VRN'!$C$69:$K$100</definedName>
    <definedName name="_xlnm.Print_Titles" localSheetId="6">'210030-03-04 - VRN'!$81:$81</definedName>
    <definedName name="_xlnm.Print_Area" localSheetId="7">'Seznam figur'!$C$4:$G$17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00"/>
  <c r="BH100"/>
  <c r="BG100"/>
  <c r="BF100"/>
  <c r="T100"/>
  <c r="T99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9"/>
  <c r="J38"/>
  <c i="1" r="AY60"/>
  <c i="6" r="J37"/>
  <c i="1" r="AX60"/>
  <c i="6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5" r="J39"/>
  <c r="J38"/>
  <c i="1" r="AY59"/>
  <c i="5" r="J37"/>
  <c i="1" r="AX59"/>
  <c i="5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4" r="J39"/>
  <c r="J38"/>
  <c i="1" r="AY58"/>
  <c i="4" r="J37"/>
  <c i="1" r="AX58"/>
  <c i="4"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3" r="J37"/>
  <c r="J36"/>
  <c i="1" r="AY56"/>
  <c i="3" r="J35"/>
  <c i="1" r="AX56"/>
  <c i="3" r="BI159"/>
  <c r="BH159"/>
  <c r="BG159"/>
  <c r="BF159"/>
  <c r="T159"/>
  <c r="T158"/>
  <c r="R159"/>
  <c r="R158"/>
  <c r="P159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07"/>
  <c r="BH107"/>
  <c r="BG107"/>
  <c r="BF107"/>
  <c r="T107"/>
  <c r="R107"/>
  <c r="P107"/>
  <c r="BI104"/>
  <c r="BH104"/>
  <c r="BG104"/>
  <c r="BF104"/>
  <c r="T104"/>
  <c r="R104"/>
  <c r="P104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2" r="J37"/>
  <c r="J36"/>
  <c i="1" r="AY55"/>
  <c i="2" r="J35"/>
  <c i="1" r="AX55"/>
  <c i="2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105"/>
  <c i="3" r="J153"/>
  <c i="4" r="BK100"/>
  <c i="6" r="J97"/>
  <c i="2" r="BK138"/>
  <c i="3" r="J136"/>
  <c i="6" r="BK135"/>
  <c i="2" r="BK103"/>
  <c i="3" r="BK149"/>
  <c r="J85"/>
  <c i="4" r="BK110"/>
  <c i="6" r="J101"/>
  <c i="2" r="BK86"/>
  <c i="3" r="BK136"/>
  <c i="5" r="J133"/>
  <c i="7" r="BK100"/>
  <c i="2" r="J123"/>
  <c r="J100"/>
  <c i="3" r="BK104"/>
  <c i="5" r="BK104"/>
  <c i="6" r="F37"/>
  <c r="J113"/>
  <c i="2" r="J138"/>
  <c i="4" r="BK132"/>
  <c i="6" r="BK131"/>
  <c i="2" r="BK96"/>
  <c i="3" r="J146"/>
  <c i="5" r="J104"/>
  <c i="7" r="J91"/>
  <c i="3" r="BK85"/>
  <c i="4" r="J134"/>
  <c i="5" r="BK133"/>
  <c i="6" r="J131"/>
  <c i="3" r="J104"/>
  <c i="6" r="BK104"/>
  <c i="2" r="J96"/>
  <c i="3" r="BK153"/>
  <c i="4" r="BK92"/>
  <c i="2" r="BK111"/>
  <c i="3" r="J124"/>
  <c i="6" r="BK101"/>
  <c i="2" r="J114"/>
  <c i="4" r="J95"/>
  <c i="5" r="BK92"/>
  <c i="7" r="BK91"/>
  <c i="2" r="BK123"/>
  <c i="4" r="BK114"/>
  <c i="5" r="J109"/>
  <c i="2" r="BK131"/>
  <c i="3" r="J134"/>
  <c i="4" r="J100"/>
  <c i="5" r="J131"/>
  <c i="6" r="J119"/>
  <c i="2" r="J131"/>
  <c i="7" r="BK85"/>
  <c i="3" r="BK126"/>
  <c i="4" r="J126"/>
  <c i="5" r="BK131"/>
  <c i="6" r="BK109"/>
  <c i="2" r="J111"/>
  <c i="3" r="BK88"/>
  <c r="J159"/>
  <c i="4" r="BK134"/>
  <c i="6" r="BK122"/>
  <c i="2" r="J89"/>
  <c i="3" r="BK124"/>
  <c i="4" r="J102"/>
  <c i="5" r="J135"/>
  <c i="6" r="J109"/>
  <c i="2" r="BK145"/>
  <c i="3" r="BK134"/>
  <c r="BK143"/>
  <c i="5" r="J97"/>
  <c i="6" r="J122"/>
  <c r="J133"/>
  <c i="7" r="J85"/>
  <c i="2" r="BK149"/>
  <c i="3" r="J126"/>
  <c i="5" r="BK119"/>
  <c i="2" r="BK100"/>
  <c i="3" r="J149"/>
  <c i="4" r="J132"/>
  <c i="5" r="BK135"/>
  <c i="7" r="J100"/>
  <c i="3" r="BK91"/>
  <c i="5" r="BK101"/>
  <c i="2" r="J142"/>
  <c i="3" r="J88"/>
  <c i="5" r="J122"/>
  <c i="3" r="J143"/>
  <c i="4" r="J136"/>
  <c i="6" r="BK92"/>
  <c i="3" r="BK141"/>
  <c r="BK159"/>
  <c i="5" r="BK122"/>
  <c i="6" r="BK119"/>
  <c i="2" r="J105"/>
  <c i="3" r="J131"/>
  <c i="4" r="J114"/>
  <c i="6" r="BK113"/>
  <c i="2" r="J117"/>
  <c i="3" r="BK146"/>
  <c i="4" r="BK136"/>
  <c r="BK120"/>
  <c i="6" r="BK97"/>
  <c i="2" r="BK120"/>
  <c i="4" r="BK105"/>
  <c i="6" r="J104"/>
  <c i="2" r="BK142"/>
  <c i="3" r="J107"/>
  <c i="4" r="J123"/>
  <c i="6" r="J135"/>
  <c i="2" r="BK117"/>
  <c i="3" r="BK129"/>
  <c i="4" r="J120"/>
  <c i="5" r="J119"/>
  <c i="2" r="BK92"/>
  <c i="3" r="J141"/>
  <c r="BK120"/>
  <c i="4" r="J105"/>
  <c i="7" r="J94"/>
  <c i="2" r="J108"/>
  <c i="3" r="J120"/>
  <c i="4" r="J92"/>
  <c i="7" r="J88"/>
  <c i="2" r="J120"/>
  <c i="3" r="BK131"/>
  <c i="5" r="BK125"/>
  <c i="2" r="J149"/>
  <c r="BK89"/>
  <c i="3" r="J91"/>
  <c i="4" r="J97"/>
  <c r="BK102"/>
  <c i="5" r="BK97"/>
  <c i="6" r="BK125"/>
  <c i="2" r="J145"/>
  <c i="4" r="BK95"/>
  <c r="BK97"/>
  <c i="1" r="AS57"/>
  <c i="5" r="BK109"/>
  <c i="7" r="BK88"/>
  <c i="2" r="BK108"/>
  <c i="3" r="J123"/>
  <c i="4" r="BK123"/>
  <c i="6" r="J92"/>
  <c i="3" r="J129"/>
  <c i="5" r="J113"/>
  <c i="7" r="BK94"/>
  <c i="3" r="J94"/>
  <c i="4" r="J110"/>
  <c i="5" r="J101"/>
  <c i="7" r="BK96"/>
  <c i="2" r="BK114"/>
  <c i="3" r="BK94"/>
  <c i="5" r="J92"/>
  <c i="6" r="BK133"/>
  <c i="2" r="J127"/>
  <c i="3" r="BK123"/>
  <c i="7" r="J96"/>
  <c i="2" r="BK127"/>
  <c i="5" r="BK113"/>
  <c i="2" r="J103"/>
  <c i="3" r="BK107"/>
  <c i="5" r="J125"/>
  <c i="2" r="J92"/>
  <c r="J86"/>
  <c i="4" r="BK126"/>
  <c i="6" r="J125"/>
  <c i="2" l="1" r="T126"/>
  <c r="BK85"/>
  <c i="3" r="T84"/>
  <c r="T83"/>
  <c r="T82"/>
  <c i="4" r="P91"/>
  <c r="P90"/>
  <c r="P89"/>
  <c i="1" r="AU58"/>
  <c i="5" r="BK91"/>
  <c i="6" r="T91"/>
  <c r="T90"/>
  <c r="T89"/>
  <c i="2" r="P85"/>
  <c r="BK126"/>
  <c r="J126"/>
  <c r="J62"/>
  <c i="3" r="R84"/>
  <c r="R83"/>
  <c r="R82"/>
  <c i="4" r="R91"/>
  <c r="R90"/>
  <c r="R89"/>
  <c i="5" r="T91"/>
  <c r="T90"/>
  <c r="T89"/>
  <c i="7" r="BK84"/>
  <c r="J84"/>
  <c r="J61"/>
  <c i="2" r="T85"/>
  <c r="T84"/>
  <c r="T83"/>
  <c i="3" r="P84"/>
  <c r="P83"/>
  <c r="P82"/>
  <c i="1" r="AU56"/>
  <c i="2" r="R126"/>
  <c i="4" r="T91"/>
  <c r="T90"/>
  <c r="T89"/>
  <c i="6" r="R91"/>
  <c r="R90"/>
  <c r="R89"/>
  <c i="7" r="P84"/>
  <c r="P83"/>
  <c r="P82"/>
  <c i="1" r="AU61"/>
  <c i="2" r="P126"/>
  <c i="3" r="BK84"/>
  <c i="5" r="P91"/>
  <c r="P90"/>
  <c r="P89"/>
  <c i="1" r="AU59"/>
  <c i="6" r="BK91"/>
  <c r="J91"/>
  <c r="J65"/>
  <c i="7" r="R84"/>
  <c r="R83"/>
  <c r="R82"/>
  <c i="2" r="R85"/>
  <c r="R84"/>
  <c r="R83"/>
  <c i="4" r="BK91"/>
  <c r="J91"/>
  <c r="J65"/>
  <c i="5" r="R91"/>
  <c r="R90"/>
  <c r="R89"/>
  <c i="6" r="P91"/>
  <c r="P90"/>
  <c r="P89"/>
  <c i="1" r="AU60"/>
  <c i="7" r="T84"/>
  <c r="T83"/>
  <c r="T82"/>
  <c i="4" r="BK135"/>
  <c r="J135"/>
  <c r="J67"/>
  <c i="2" r="BK148"/>
  <c r="J148"/>
  <c r="J63"/>
  <c i="5" r="BK134"/>
  <c r="J134"/>
  <c r="J67"/>
  <c i="6" r="BK134"/>
  <c r="J134"/>
  <c r="J67"/>
  <c i="5" r="BK132"/>
  <c r="J132"/>
  <c r="J66"/>
  <c i="3" r="BK158"/>
  <c r="J158"/>
  <c r="J62"/>
  <c i="4" r="BK133"/>
  <c r="J133"/>
  <c r="J66"/>
  <c i="7" r="BK99"/>
  <c r="J99"/>
  <c r="J62"/>
  <c i="6" r="BK132"/>
  <c r="J132"/>
  <c r="J66"/>
  <c i="7" r="J52"/>
  <c r="BE85"/>
  <c r="BE100"/>
  <c r="BE88"/>
  <c r="BE91"/>
  <c r="BE94"/>
  <c r="F55"/>
  <c r="BE96"/>
  <c r="E48"/>
  <c i="6" r="BK90"/>
  <c r="J90"/>
  <c r="J64"/>
  <c i="5" r="J91"/>
  <c r="J65"/>
  <c i="6" r="J83"/>
  <c r="BE133"/>
  <c r="BE135"/>
  <c r="E50"/>
  <c r="F59"/>
  <c r="BE92"/>
  <c r="BE101"/>
  <c r="BE119"/>
  <c r="BE122"/>
  <c r="BE104"/>
  <c r="BE125"/>
  <c i="1" r="BB60"/>
  <c i="6" r="BE97"/>
  <c r="BE109"/>
  <c r="BE113"/>
  <c r="BE131"/>
  <c i="5" r="F86"/>
  <c r="BE92"/>
  <c r="BE119"/>
  <c r="BE125"/>
  <c r="BE131"/>
  <c i="4" r="BK90"/>
  <c r="J90"/>
  <c r="J64"/>
  <c i="5" r="J56"/>
  <c r="E77"/>
  <c r="BE101"/>
  <c r="BE122"/>
  <c r="BE135"/>
  <c r="BE97"/>
  <c r="BE109"/>
  <c r="BE104"/>
  <c r="BE113"/>
  <c r="BE133"/>
  <c i="4" r="BE92"/>
  <c r="BE95"/>
  <c r="J83"/>
  <c r="BE97"/>
  <c r="BE136"/>
  <c r="BE105"/>
  <c r="BE110"/>
  <c r="BE120"/>
  <c r="BE126"/>
  <c r="BE134"/>
  <c i="3" r="J84"/>
  <c r="J61"/>
  <c i="4" r="E50"/>
  <c r="BE102"/>
  <c r="F59"/>
  <c r="BE100"/>
  <c r="BE123"/>
  <c r="BE114"/>
  <c r="BE132"/>
  <c i="3" r="J52"/>
  <c r="BE88"/>
  <c r="BE94"/>
  <c i="2" r="J85"/>
  <c r="J61"/>
  <c i="3" r="BE124"/>
  <c r="BE143"/>
  <c r="E48"/>
  <c r="BE85"/>
  <c r="BE123"/>
  <c r="BE131"/>
  <c r="BE134"/>
  <c r="F79"/>
  <c r="BE104"/>
  <c r="BE136"/>
  <c r="BE146"/>
  <c r="BE91"/>
  <c r="BE120"/>
  <c r="BE153"/>
  <c r="BE129"/>
  <c r="BE141"/>
  <c r="BE107"/>
  <c r="BE126"/>
  <c r="BE149"/>
  <c r="BE159"/>
  <c i="2" r="BE86"/>
  <c r="BE103"/>
  <c r="BE138"/>
  <c r="BE142"/>
  <c r="F80"/>
  <c r="BE89"/>
  <c r="J77"/>
  <c r="BE92"/>
  <c r="BE96"/>
  <c r="BE100"/>
  <c r="BE111"/>
  <c r="BE131"/>
  <c r="BE149"/>
  <c r="E73"/>
  <c r="BE117"/>
  <c r="BE127"/>
  <c r="BE145"/>
  <c r="BE105"/>
  <c r="BE108"/>
  <c r="BE114"/>
  <c r="BE120"/>
  <c r="BE123"/>
  <c i="7" r="F36"/>
  <c i="1" r="BC61"/>
  <c i="4" r="J36"/>
  <c i="1" r="AW58"/>
  <c i="2" r="F37"/>
  <c i="1" r="BD55"/>
  <c i="5" r="F37"/>
  <c i="1" r="BB59"/>
  <c i="3" r="F36"/>
  <c i="1" r="BC56"/>
  <c i="4" r="F37"/>
  <c i="1" r="BB58"/>
  <c i="3" r="J34"/>
  <c i="1" r="AW56"/>
  <c i="4" r="F38"/>
  <c i="1" r="BC58"/>
  <c i="5" r="F38"/>
  <c i="1" r="BC59"/>
  <c i="4" r="F39"/>
  <c i="1" r="BD58"/>
  <c i="6" r="F38"/>
  <c i="1" r="BC60"/>
  <c i="7" r="J34"/>
  <c i="1" r="AW61"/>
  <c i="3" r="F37"/>
  <c i="1" r="BD56"/>
  <c i="6" r="F36"/>
  <c i="1" r="BA60"/>
  <c r="AS54"/>
  <c i="2" r="F36"/>
  <c i="1" r="BC55"/>
  <c i="6" r="J36"/>
  <c i="1" r="AW60"/>
  <c i="2" r="F34"/>
  <c i="1" r="BA55"/>
  <c i="5" r="F36"/>
  <c i="1" r="BA59"/>
  <c i="5" r="F39"/>
  <c i="1" r="BD59"/>
  <c i="3" r="F35"/>
  <c i="1" r="BB56"/>
  <c i="7" r="F34"/>
  <c i="1" r="BA61"/>
  <c i="3" r="F34"/>
  <c i="1" r="BA56"/>
  <c i="5" r="J36"/>
  <c i="1" r="AW59"/>
  <c i="7" r="F37"/>
  <c i="1" r="BD61"/>
  <c i="2" r="J34"/>
  <c i="1" r="AW55"/>
  <c i="2" r="F35"/>
  <c i="1" r="BB55"/>
  <c i="6" r="F39"/>
  <c i="1" r="BD60"/>
  <c i="4" r="F36"/>
  <c i="1" r="BA58"/>
  <c i="7" r="F35"/>
  <c i="1" r="BB61"/>
  <c i="3" l="1" r="BK83"/>
  <c r="J83"/>
  <c r="J60"/>
  <c i="5" r="BK90"/>
  <c r="J90"/>
  <c r="J64"/>
  <c i="2" r="BK84"/>
  <c r="J84"/>
  <c r="J60"/>
  <c r="P84"/>
  <c r="P83"/>
  <c i="1" r="AU55"/>
  <c i="7" r="BK83"/>
  <c r="J83"/>
  <c r="J60"/>
  <c i="6" r="BK89"/>
  <c r="J89"/>
  <c i="4" r="BK89"/>
  <c r="J89"/>
  <c i="3" r="F33"/>
  <c i="1" r="AZ56"/>
  <c i="4" r="J32"/>
  <c i="1" r="AG58"/>
  <c i="7" r="J33"/>
  <c i="1" r="AV61"/>
  <c r="AT61"/>
  <c r="BD57"/>
  <c i="5" r="J35"/>
  <c i="1" r="AV59"/>
  <c r="AT59"/>
  <c r="BB57"/>
  <c r="AX57"/>
  <c i="4" r="J35"/>
  <c i="1" r="AV58"/>
  <c r="AT58"/>
  <c r="BC57"/>
  <c r="AY57"/>
  <c i="7" r="F33"/>
  <c i="1" r="AZ61"/>
  <c r="AU57"/>
  <c i="2" r="J33"/>
  <c i="1" r="AV55"/>
  <c r="AT55"/>
  <c i="6" r="J32"/>
  <c i="1" r="AG60"/>
  <c i="2" r="F33"/>
  <c i="1" r="AZ55"/>
  <c i="4" r="F35"/>
  <c i="1" r="AZ58"/>
  <c r="BA57"/>
  <c r="AW57"/>
  <c i="5" r="F35"/>
  <c i="1" r="AZ59"/>
  <c i="6" r="F35"/>
  <c i="1" r="AZ60"/>
  <c i="3" r="J33"/>
  <c i="1" r="AV56"/>
  <c r="AT56"/>
  <c i="6" r="J35"/>
  <c i="1" r="AV60"/>
  <c r="AT60"/>
  <c i="7" l="1" r="BK82"/>
  <c r="J82"/>
  <c i="5" r="BK89"/>
  <c r="J89"/>
  <c r="J63"/>
  <c i="3" r="BK82"/>
  <c r="J82"/>
  <c r="J59"/>
  <c i="2" r="BK83"/>
  <c r="J83"/>
  <c i="1" r="AN60"/>
  <c i="6" r="J63"/>
  <c r="J41"/>
  <c i="1" r="AN58"/>
  <c i="4" r="J63"/>
  <c r="J41"/>
  <c i="7" r="J30"/>
  <c i="1" r="AG61"/>
  <c r="AZ57"/>
  <c r="AV57"/>
  <c r="AT57"/>
  <c r="AU54"/>
  <c i="2" r="J30"/>
  <c i="1" r="AG55"/>
  <c r="BC54"/>
  <c r="AY54"/>
  <c r="BA54"/>
  <c r="AW54"/>
  <c r="AK30"/>
  <c r="BD54"/>
  <c r="W33"/>
  <c r="BB54"/>
  <c r="W31"/>
  <c i="2" l="1" r="J39"/>
  <c i="7" r="J39"/>
  <c r="J59"/>
  <c i="2" r="J59"/>
  <c i="1" r="AN55"/>
  <c r="AN61"/>
  <c i="3" r="J30"/>
  <c i="1" r="AG56"/>
  <c r="AN56"/>
  <c i="5" r="J32"/>
  <c i="1" r="AG59"/>
  <c r="AG57"/>
  <c r="AN57"/>
  <c r="AX54"/>
  <c r="AZ54"/>
  <c r="W29"/>
  <c r="W32"/>
  <c r="W30"/>
  <c i="5" l="1" r="J41"/>
  <c i="1" r="AN59"/>
  <c i="3" r="J39"/>
  <c i="1"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<sst xmlns="http://schemas.openxmlformats.org/spreadsheetml/2006/main">
  <si>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</si>
  <si>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</si>
  <si>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</si>
  <si>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</si>
  <si>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</si>
  <si>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{9e12edce-0695-46d5-bf93-e6c011dad90b}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</si>
  <si>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</si>
  <si>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</si>
  <si>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</si>
  <si>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</si>
  <si>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</si>
  <si>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</si>
  <si>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</si>
  <si>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210030-03</t>
  </si>
  <si>
    <t>Stavba:</t>
  </si>
  <si>
    <t>Stavba větrolamu TEO 4 v k.ú. Ves Touškov</t>
  </si>
  <si>
    <t>KSO:</t>
  </si>
  <si>
    <t/>
  </si>
  <si>
    <t>CC-CZ:</t>
  </si>
  <si>
    <t>Místo:</t>
  </si>
  <si>
    <t>k.ú. Ves Touškov</t>
  </si>
  <si>
    <t>Datum:</t>
  </si>
  <si>
    <t>8. 9. 2021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</si>
  <si>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</si>
  <si>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</si>
  <si>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</si>
  <si>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</si>
  <si>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</si>
  <si>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</si>
  <si>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</si>
  <si>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</si>
  <si>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</si>
  <si>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</si>
  <si>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</si>
  <si>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</si>
  <si>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</si>
  <si>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</si>
  <si>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</si>
  <si>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</si>
  <si>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</si>
  <si>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</si>
  <si>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</si>
  <si>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</si>
  <si>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</si>
  <si>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</si>
  <si>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</si>
  <si>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</si>
  <si>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</si>
  <si>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</si>
  <si>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</si>
  <si>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</si>
  <si>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</si>
  <si>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</si>
  <si>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</si>
  <si>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</si>
  <si>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</si>
  <si>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</si>
  <si>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</si>
  <si>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</si>
  <si>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</si>
  <si>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</si>
  <si>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</si>
  <si>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</si>
  <si>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</si>
  <si>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</si>
  <si>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</si>
  <si>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</si>
  <si>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</si>
  <si>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</si>
  <si>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</si>
  <si>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</si>
  <si>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</si>
  <si>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</si>
  <si>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</si>
  <si>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</si>
  <si>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210030-03-01</t>
  </si>
  <si>
    <t>Příprava staveniště</t>
  </si>
  <si>
    <t>STA</t>
  </si>
  <si>
    <t>1</t>
  </si>
  <si>
    <t>{4f9a4be0-b3d9-4f2c-9ecc-8779a9cdb43a}</t>
  </si>
  <si>
    <t>2</t>
  </si>
  <si>
    <t>210030-03-02</t>
  </si>
  <si>
    <t>Výsadba</t>
  </si>
  <si>
    <t>{09c20a25-e8d4-40a8-972a-e83fed63bb20}</t>
  </si>
  <si>
    <t>210030-03-03</t>
  </si>
  <si>
    <t>Následná péče</t>
  </si>
  <si>
    <t>{f9bce349-1dc2-44c2-bf07-7b48083aba96}</t>
  </si>
  <si>
    <t>210030-03-03-01</t>
  </si>
  <si>
    <t>Následná péče - 1. rok</t>
  </si>
  <si>
    <t>Soupis</t>
  </si>
  <si>
    <t>{a7cd1ae0-b1a7-4fea-90d8-2081b0d887f3}</t>
  </si>
  <si>
    <t>210030-03-03-02</t>
  </si>
  <si>
    <t>Následná péče - 2. rok</t>
  </si>
  <si>
    <t>{6fab0311-aa35-4650-929c-baed5bd54b30}</t>
  </si>
  <si>
    <t>210030-03-03-03</t>
  </si>
  <si>
    <t>Následná péče - 3. rok</t>
  </si>
  <si>
    <t>{385a9655-f232-4587-8bcc-31b26f5602cf}</t>
  </si>
  <si>
    <t>210030-03-04</t>
  </si>
  <si>
    <t>VRN</t>
  </si>
  <si>
    <t>{a2cec015-ea3f-4fdc-bc56-77e578b6cb20}</t>
  </si>
  <si>
    <t>Rýhy</t>
  </si>
  <si>
    <t>17,85</t>
  </si>
  <si>
    <t>KRYCÍ LIST SOUPISU PRACÍ</t>
  </si>
  <si>
    <t>Objekt:</t>
  </si>
  <si>
    <t>210030-03-01 -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</si>
  <si>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</si>
  <si>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</si>
  <si>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</si>
  <si>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</si>
  <si>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</si>
  <si>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</si>
  <si>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</si>
  <si>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</si>
  <si>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</si>
  <si>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</si>
  <si>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</si>
  <si>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</si>
  <si>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</si>
  <si>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</si>
  <si>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</si>
  <si>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</si>
  <si>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</si>
  <si>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</si>
  <si>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</si>
  <si>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</si>
  <si>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</si>
  <si>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</si>
  <si>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</si>
  <si>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</si>
  <si>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</si>
  <si>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</si>
  <si>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</si>
  <si>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</si>
  <si>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m2</t>
  </si>
  <si>
    <t>CS ÚRS 2022 02</t>
  </si>
  <si>
    <t>4</t>
  </si>
  <si>
    <t>1358478684</t>
  </si>
  <si>
    <t>Online PSC</t>
  </si>
  <si>
    <t>https://podminky.urs.cz/item/CS_URS_2022_02/111111331</t>
  </si>
  <si>
    <t>VV</t>
  </si>
  <si>
    <t>"Celoplošné" 11548</t>
  </si>
  <si>
    <t>111151331</t>
  </si>
  <si>
    <t>Pokosení trávníku při souvislé ploše přes 10000 m2 lučního v rovině nebo svahu do 1:5</t>
  </si>
  <si>
    <t>-27842363</t>
  </si>
  <si>
    <t>https://podminky.urs.cz/item/CS_URS_2022_02/111151331</t>
  </si>
  <si>
    <t>"Koseni 2x před výsadbou se shrabáním a odvozem" 11548*2</t>
  </si>
  <si>
    <t>3</t>
  </si>
  <si>
    <t>111211101</t>
  </si>
  <si>
    <t>Odstranění křovin a stromů s odstraněním kořenů ručně průměru kmene do 100 mm jakékoliv plochy v rovině nebo ve svahu o sklonu do 1:5</t>
  </si>
  <si>
    <t>-1135033333</t>
  </si>
  <si>
    <t>https://podminky.urs.cz/item/CS_URS_2022_02/111211101</t>
  </si>
  <si>
    <t>"Odstranění keřového porostu o celkových jednotlivých plochách do 40 m2"</t>
  </si>
  <si>
    <t>35+20+20+20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</si>
  <si>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</si>
  <si>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</si>
  <si>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</si>
  <si>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1824510162</t>
  </si>
  <si>
    <t>https://podminky.urs.cz/item/CS_URS_2022_02/132251101</t>
  </si>
  <si>
    <t>"Hloubení Rýhy pro uložení zemnícího pásu oplocení - hloubka 0,85 m" 20*0,85*0,35*3</t>
  </si>
  <si>
    <t>Součet</t>
  </si>
  <si>
    <t>5</t>
  </si>
  <si>
    <t>174151101</t>
  </si>
  <si>
    <t>Zásyp sypaninou z jakékoliv horniny strojně s uložením výkopku ve vrstvách se zhutněním jam, šachet, rýh nebo kolem objektů v těchto vykopávkách</t>
  </si>
  <si>
    <t>397076747</t>
  </si>
  <si>
    <t>https://podminky.urs.cz/item/CS_URS_2022_02/174151101</t>
  </si>
  <si>
    <t>6</t>
  </si>
  <si>
    <t>R17</t>
  </si>
  <si>
    <t>Odvoz a ekologická likvidace keřového porostu</t>
  </si>
  <si>
    <t>kpl</t>
  </si>
  <si>
    <t>957229304</t>
  </si>
  <si>
    <t>7</t>
  </si>
  <si>
    <t>119005131</t>
  </si>
  <si>
    <t>Vytyčení výsadeb s rozmístěním rostlin dle projektové dokumentace zapojených nebo v záhonu, plochy přes 100 m2 ve sponu</t>
  </si>
  <si>
    <t>-67900147</t>
  </si>
  <si>
    <t>https://podminky.urs.cz/item/CS_URS_2022_02/119005131</t>
  </si>
  <si>
    <t>"Plocha výsadeb" 5410</t>
  </si>
  <si>
    <t>8</t>
  </si>
  <si>
    <t>181451311</t>
  </si>
  <si>
    <t>Založení trávníku strojně výsevem včetně utažení na ploše v rovině nebo na svahu do 1:5</t>
  </si>
  <si>
    <t>-1204300907</t>
  </si>
  <si>
    <t>https://podminky.urs.cz/item/CS_URS_2022_02/181451311</t>
  </si>
  <si>
    <t>"Celoplošné vysetí travinobylinného porostu" 11548</t>
  </si>
  <si>
    <t>9</t>
  </si>
  <si>
    <t>M</t>
  </si>
  <si>
    <t>R01</t>
  </si>
  <si>
    <t>osivo směs travinobylinná krajinná-rovinná</t>
  </si>
  <si>
    <t>kg</t>
  </si>
  <si>
    <t>2081272536</t>
  </si>
  <si>
    <t>P</t>
  </si>
  <si>
    <t>Poznámka k položce:_x000d_
Vychází z položky č. 00572472. Změna materiálu na travinobylinnou směs při výsevku 5 g/m2.</t>
  </si>
  <si>
    <t>11548*0,005</t>
  </si>
  <si>
    <t>10</t>
  </si>
  <si>
    <t>183403151</t>
  </si>
  <si>
    <t>Obdělání půdy smykováním v rovině nebo na svahu do 1:5</t>
  </si>
  <si>
    <t>-712362841</t>
  </si>
  <si>
    <t>https://podminky.urs.cz/item/CS_URS_2022_02/183403151</t>
  </si>
  <si>
    <t>"Celoplošná úprava půdy smykováním" 11548</t>
  </si>
  <si>
    <t>11</t>
  </si>
  <si>
    <t>183403161</t>
  </si>
  <si>
    <t>Obdělání půdy válením v rovině nebo na svahu do 1:5</t>
  </si>
  <si>
    <t>-1654882893</t>
  </si>
  <si>
    <t>https://podminky.urs.cz/item/CS_URS_2022_02/183403161</t>
  </si>
  <si>
    <t>"Celoplošná úprava půdy válením" 11548</t>
  </si>
  <si>
    <t>12</t>
  </si>
  <si>
    <t>183408252</t>
  </si>
  <si>
    <t>Orba na plochách jednotlivě do 1 ha střední, na hloubku od 180 do 250 mm, v půdě střední</t>
  </si>
  <si>
    <t>ha</t>
  </si>
  <si>
    <t>218840501</t>
  </si>
  <si>
    <t>https://podminky.urs.cz/item/CS_URS_2022_02/183408252</t>
  </si>
  <si>
    <t>"Celoplošná orba" 11548/10000</t>
  </si>
  <si>
    <t>13</t>
  </si>
  <si>
    <t>183551613</t>
  </si>
  <si>
    <t>Úprava zemědělské půdy - orba hloubkovým melioračním kypřením, hl. do 0,8 m do 5 ha, o sklonu do 5°</t>
  </si>
  <si>
    <t>1598854111</t>
  </si>
  <si>
    <t>https://podminky.urs.cz/item/CS_URS_2022_02/183551613</t>
  </si>
  <si>
    <t>"Rozrušení podorničí naoráním do hl. 0,6 m" 5410/10000</t>
  </si>
  <si>
    <t>Svislé a kompletní konstrukce</t>
  </si>
  <si>
    <t>14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</si>
  <si>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</si>
  <si>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</si>
  <si>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m</t>
  </si>
  <si>
    <t>-375464435</t>
  </si>
  <si>
    <t>https://podminky.urs.cz/item/CS_URS_2022_02/348951256</t>
  </si>
  <si>
    <t xml:space="preserve">Poznámka k položce:_x000d_
Součástí položky je drátěné pletivo výšky 1,6 m, typ 160 cm, 1,6 / 2 mm, 23 drátů
</t>
  </si>
  <si>
    <t>"lesnické pletivo typ 160 cm, 1,6 - 2 mm, 23 drátů" 1969</t>
  </si>
  <si>
    <t>05213011</t>
  </si>
  <si>
    <t>výřezy tyčové</t>
  </si>
  <si>
    <t>-1752217419</t>
  </si>
  <si>
    <t>Poznámka k položce:_x000d_
- akátové nebo dubové kůly výšky 2,2 m, d = min. 10 cm (418 ks)
- vzpěry proti vyvrácení u každého třetího kůlu (148 ks)
- každý pátnáctý kůl výšky 2,7 m, osazen berličkou pro dravce (29 ks)</t>
  </si>
  <si>
    <t>"akátové nebo dubové kůly výšky 2,2 m, d = min. 10 cm (628 ks)" 628*2,2*0,05*0,05*3,14</t>
  </si>
  <si>
    <t>"vzpěry proti vyvrácení u každého třetího kůlu (224 ks)" 224*2*0,05*0,05*3,14</t>
  </si>
  <si>
    <t>"každý pátnáctý kůl výšky 2,7 m (44 ks)" 44*2,7*0,05*0,05*3,14</t>
  </si>
  <si>
    <t>"Berličky (44 ks)" 44*0,3*0,025*0,025*3,14</t>
  </si>
  <si>
    <t>16</t>
  </si>
  <si>
    <t>348952178</t>
  </si>
  <si>
    <t>Osazení oplocení lesních kultur vrata z plotových tyček výšky přes 1,5 m plochy přes 2 do 10 m2</t>
  </si>
  <si>
    <t>995690474</t>
  </si>
  <si>
    <t>https://podminky.urs.cz/item/CS_URS_2022_02/348952178</t>
  </si>
  <si>
    <t>Poznámka k položce:_x000d_
Součástí položky je drátěné pletivo výšky 1,6 m, typ 160 cm, 1,6 / 2 mm, 23 drátů</t>
  </si>
  <si>
    <t>"8 ks vrat šířky 3 m" 8*3</t>
  </si>
  <si>
    <t>17</t>
  </si>
  <si>
    <t>-300559566</t>
  </si>
  <si>
    <t>Poznámka k položce:_x000d_
6 ks kůlů na jedné straně, na druhé bude rohový kůl již započtený</t>
  </si>
  <si>
    <t>"16 m tyčoviny pro 1 ks vrat, d = 0,1 m" 8*16*0,05*0,05*3,14</t>
  </si>
  <si>
    <t>18</t>
  </si>
  <si>
    <t>R25</t>
  </si>
  <si>
    <t>Uzemnění drátěného pletiva v ochranném pásmu VVN</t>
  </si>
  <si>
    <t>ks</t>
  </si>
  <si>
    <t>962779726</t>
  </si>
  <si>
    <t>Poznámka k položce:_x000d_
- pás zemnící FeZn 30x4 mm, délky 20 m
- svorky k přichycení k oplocení
- D+M</t>
  </si>
  <si>
    <t>998</t>
  </si>
  <si>
    <t>Přesun hmot</t>
  </si>
  <si>
    <t>19</t>
  </si>
  <si>
    <t>998231311</t>
  </si>
  <si>
    <t>Přesun hmot pro sadovnické a krajinářské úpravy - strojně dopravní vzdálenost do 5000 m</t>
  </si>
  <si>
    <t>t</t>
  </si>
  <si>
    <t>-518476463</t>
  </si>
  <si>
    <t>https://podminky.urs.cz/item/CS_URS_2022_02/998231311</t>
  </si>
  <si>
    <t>210030-03-02 - Výsadba</t>
  </si>
  <si>
    <t>183101113</t>
  </si>
  <si>
    <t>Hloubení jamek pro vysazování rostlin v zemině tř.1 až 4 bez výměny půdy v rovině nebo na svahu do 1:5, objemu přes 0,02 do 0,05 m3</t>
  </si>
  <si>
    <t>kus</t>
  </si>
  <si>
    <t>-520448349</t>
  </si>
  <si>
    <t>https://podminky.urs.cz/item/CS_URS_2022_02/183101113</t>
  </si>
  <si>
    <t>"Keře - sazenice" 1526</t>
  </si>
  <si>
    <t>183101114</t>
  </si>
  <si>
    <t>Hloubení jamek pro vysazování rostlin v zemině tř.1 až 4 bez výměny půdy v rovině nebo na svahu do 1:5, objemu přes 0,05 do 0,125 m3</t>
  </si>
  <si>
    <t>-283960298</t>
  </si>
  <si>
    <t>https://podminky.urs.cz/item/CS_URS_2022_02/183101114</t>
  </si>
  <si>
    <t>"Poloodrostky" 1780</t>
  </si>
  <si>
    <t>184102110</t>
  </si>
  <si>
    <t>Výsadba dřeviny s balem do předem vyhloubené jamky se zalitím v rovině nebo na svahu do 1:5, při průměru balu do 100 mm</t>
  </si>
  <si>
    <t>-938142569</t>
  </si>
  <si>
    <t>https://podminky.urs.cz/item/CS_URS_2022_02/184102110</t>
  </si>
  <si>
    <t>Poznámka k položce:_x000d_
- včetně zalití 10 l vody při výsadbě keřů
- včetně vytvarování závlahové mísy s min. kapacitou 10 l</t>
  </si>
  <si>
    <t>R03</t>
  </si>
  <si>
    <t>Krytokořenné sazenice keřů 40 - 60 cm</t>
  </si>
  <si>
    <t>612660005</t>
  </si>
  <si>
    <t>"Trnka obecná" 387</t>
  </si>
  <si>
    <t>"Hloh jednosemenný" 263</t>
  </si>
  <si>
    <t>"Bez černý" 199</t>
  </si>
  <si>
    <t>"Líska obecná" 274</t>
  </si>
  <si>
    <t>"Růže šípková" 352</t>
  </si>
  <si>
    <t>"Ptačí zob obecný" 14</t>
  </si>
  <si>
    <t>"Svída krvavá" 22</t>
  </si>
  <si>
    <t>"Zimolez obecný" 15</t>
  </si>
  <si>
    <t>184102111</t>
  </si>
  <si>
    <t>Výsadba dřeviny s balem do předem vyhloubené jamky se zalitím v rovině nebo na svahu do 1:5, při průměru balu přes 100 do 200 mm</t>
  </si>
  <si>
    <t>576651065</t>
  </si>
  <si>
    <t>https://podminky.urs.cz/item/CS_URS_2022_02/184102111</t>
  </si>
  <si>
    <t>Poznámka k položce:_x000d_
- včetně zalití 20 l vody při výsadbě dřevin
- včetně vytvarování závlahové mísy s min. kapacitou 10 l</t>
  </si>
  <si>
    <t>R02</t>
  </si>
  <si>
    <t>Krytokořenné poloodrostky listnatých dřevin, 81 - 120 cm</t>
  </si>
  <si>
    <t>53283905</t>
  </si>
  <si>
    <t>"Dub zimní" 167</t>
  </si>
  <si>
    <t>"Lípa srdčitá" 49</t>
  </si>
  <si>
    <t>"Lípa velkolistá" 114</t>
  </si>
  <si>
    <t>"Javor mléč" 151</t>
  </si>
  <si>
    <t>"Javor babyka" 196</t>
  </si>
  <si>
    <t>"Habr obecný" 195</t>
  </si>
  <si>
    <t>"Třešeň ptačí" 204</t>
  </si>
  <si>
    <t>"Hrušeň polnička" 187</t>
  </si>
  <si>
    <t>"Jeřáb ptačí" 187</t>
  </si>
  <si>
    <t>"Jabloň lesní" 199</t>
  </si>
  <si>
    <t>"Jilm habrolistý" 131</t>
  </si>
  <si>
    <t>184215112</t>
  </si>
  <si>
    <t>Ukotvení dřeviny kůly jedním kůlem, délky přes 1 do 2 m</t>
  </si>
  <si>
    <t>-1647962555</t>
  </si>
  <si>
    <t>https://podminky.urs.cz/item/CS_URS_2022_02/184215112</t>
  </si>
  <si>
    <t>"Ukotvení stromů - poloodrostků" 1780</t>
  </si>
  <si>
    <t>60591253</t>
  </si>
  <si>
    <t>kůl vyvazovací dřevěný impregnovaný D 8cm dl 2m</t>
  </si>
  <si>
    <t>CS ÚRS 2021 02</t>
  </si>
  <si>
    <t>-1949591616</t>
  </si>
  <si>
    <t>R14</t>
  </si>
  <si>
    <t>úvazek s dutinkou (80 cm na strom)</t>
  </si>
  <si>
    <t>bm</t>
  </si>
  <si>
    <t>1579687475</t>
  </si>
  <si>
    <t>1780*0,8</t>
  </si>
  <si>
    <t>184813133</t>
  </si>
  <si>
    <t>Ochrana dřevin před okusem zvěří chemicky nátěrem, v rovině nebo ve svahu do 1:5 listnatých, výšky do 70 cm</t>
  </si>
  <si>
    <t>100 kus</t>
  </si>
  <si>
    <t>-378149979</t>
  </si>
  <si>
    <t>https://podminky.urs.cz/item/CS_URS_2022_02/184813133</t>
  </si>
  <si>
    <t>"Keře - sazenice" 1526/100</t>
  </si>
  <si>
    <t>R05</t>
  </si>
  <si>
    <t>repelent proti okusu zvěři</t>
  </si>
  <si>
    <t>-1941087283</t>
  </si>
  <si>
    <t>"Aplikace 5 kg/1000 sazenic" 5*1526/1000</t>
  </si>
  <si>
    <t>184813134</t>
  </si>
  <si>
    <t>Ochrana dřevin před okusem zvěří chemicky nátěrem, v rovině nebo ve svahu do 1:5 listnatých, výšky přes 70 cm</t>
  </si>
  <si>
    <t>-1835585154</t>
  </si>
  <si>
    <t>https://podminky.urs.cz/item/CS_URS_2022_02/184813134</t>
  </si>
  <si>
    <t xml:space="preserve">"Stromy  - poloodrostky" 1780/100</t>
  </si>
  <si>
    <t>R04</t>
  </si>
  <si>
    <t>1565749019</t>
  </si>
  <si>
    <t>"Aplikace 5 kg/1000 sazenic" 5*1780/1000</t>
  </si>
  <si>
    <t>184911431</t>
  </si>
  <si>
    <t>Mulčování vysazených rostlin mulčovací kůrou, tl. přes 100 do 150 mm v rovině nebo na svahu do 1:5</t>
  </si>
  <si>
    <t>1614254409</t>
  </si>
  <si>
    <t>https://podminky.urs.cz/item/CS_URS_2022_02/184911431</t>
  </si>
  <si>
    <t>"Stromy - poloodrostky" 0,6*0,6*1780</t>
  </si>
  <si>
    <t>"Keře - sazenice" 0,4*0,4*1526</t>
  </si>
  <si>
    <t>10391100</t>
  </si>
  <si>
    <t>kůra mulčovací VL</t>
  </si>
  <si>
    <t>1650845947</t>
  </si>
  <si>
    <t>884,96 * 0,153 " Přepočtené koeficientem množství</t>
  </si>
  <si>
    <t>185851121</t>
  </si>
  <si>
    <t>Dovoz vody pro zálivku rostlin na vzdálenost do 1000 m</t>
  </si>
  <si>
    <t>332119023</t>
  </si>
  <si>
    <t>https://podminky.urs.cz/item/CS_URS_2022_02/185851121</t>
  </si>
  <si>
    <t>"Dovoz vody z obecního rybníku" 50,86</t>
  </si>
  <si>
    <t>185851129</t>
  </si>
  <si>
    <t>Dovoz vody pro zálivku rostlin Příplatek k ceně za každých dalších i započatých 1000 m</t>
  </si>
  <si>
    <t>970699386</t>
  </si>
  <si>
    <t>https://podminky.urs.cz/item/CS_URS_2022_02/185851129</t>
  </si>
  <si>
    <t>50,86</t>
  </si>
  <si>
    <t>R06</t>
  </si>
  <si>
    <t>Aplikace přírodního minerálního hnojiva v množství přes 1 do 2 kg k jedné sazenici</t>
  </si>
  <si>
    <t>-808613994</t>
  </si>
  <si>
    <t>"Stromy - poloodrostky - 2 kg" 1780</t>
  </si>
  <si>
    <t>"Keře - sazenice- 1 kg" 1526</t>
  </si>
  <si>
    <t>R07</t>
  </si>
  <si>
    <t>hnojivo pro výsadby</t>
  </si>
  <si>
    <t>634226014</t>
  </si>
  <si>
    <t>Poznámka k položce:_x000d_
Specifikace v technické zprávě
D+M</t>
  </si>
  <si>
    <t>"Stromy - poloodrostky - 2 kg" 1780*2</t>
  </si>
  <si>
    <t>"Keře - sazenice - 1 kg" 1526*1</t>
  </si>
  <si>
    <t>20</t>
  </si>
  <si>
    <t>1892200357</t>
  </si>
  <si>
    <t>210030-03-03 - Následná péče</t>
  </si>
  <si>
    <t>Soupis:</t>
  </si>
  <si>
    <t>210030-03-03-01 - Následná péče - 1. rok</t>
  </si>
  <si>
    <t>1643508363</t>
  </si>
  <si>
    <t xml:space="preserve">"Keře - sazenice  - 2x ročně" 1526/100*2</t>
  </si>
  <si>
    <t>-2113625434</t>
  </si>
  <si>
    <t xml:space="preserve">"Aplikace 5 kg/1000 sazenic  - 2x ročně" 5*1526/1000*2</t>
  </si>
  <si>
    <t>531428510</t>
  </si>
  <si>
    <t xml:space="preserve">"Stromy  - poloodrostky - 2x ročně" 1780/100*2</t>
  </si>
  <si>
    <t>-758432587</t>
  </si>
  <si>
    <t xml:space="preserve">"Aplikace 5 kg/1000 sazenic  - 2x ročně" 5*1780/1000*2</t>
  </si>
  <si>
    <t>184851613</t>
  </si>
  <si>
    <t>Strojní ožínání sazenic v pruzích sklon do 1:5 při viditelnosti dobré, výšky přes 60 cm</t>
  </si>
  <si>
    <t>377705263</t>
  </si>
  <si>
    <t>https://podminky.urs.cz/item/CS_URS_2022_02/184851613</t>
  </si>
  <si>
    <t>"Koseni 2x během roku s ponecháním pokosené hmoty na místě" 11548*2/10000</t>
  </si>
  <si>
    <t>184911421</t>
  </si>
  <si>
    <t>Mulčování vysazených rostlin mulčovací kůrou, tl. do 100 mm v rovině nebo na svahu do 1:5</t>
  </si>
  <si>
    <t>1418028911</t>
  </si>
  <si>
    <t>https://podminky.urs.cz/item/CS_URS_2022_02/184911421</t>
  </si>
  <si>
    <t>1865810062</t>
  </si>
  <si>
    <t>"Stromy - poloodrostky" 0,6*0,6*1780*0,05</t>
  </si>
  <si>
    <t>"Keře - sazenice" 0,4*0,4*1526*0,05</t>
  </si>
  <si>
    <t>185804311</t>
  </si>
  <si>
    <t>Zalití rostlin vodou plochy záhonů jednotlivě do 20 m2</t>
  </si>
  <si>
    <t>421978207</t>
  </si>
  <si>
    <t>https://podminky.urs.cz/item/CS_URS_2022_02/185804311</t>
  </si>
  <si>
    <t>"Zalití 10x za 1. rok"</t>
  </si>
  <si>
    <t>"Stromy 20 l" 1780*0,02*10</t>
  </si>
  <si>
    <t>"keře 10l" 1526*0,01*10</t>
  </si>
  <si>
    <t>-2130744067</t>
  </si>
  <si>
    <t>"Dovoz vody z obecního rybníku" 50,86*10</t>
  </si>
  <si>
    <t>1844662683</t>
  </si>
  <si>
    <t>50,86*10</t>
  </si>
  <si>
    <t>R09</t>
  </si>
  <si>
    <t>Doplnění úhynu sazenic všech kategorií a druhů</t>
  </si>
  <si>
    <t>-1378537063</t>
  </si>
  <si>
    <t>Poznámka k položce:_x000d_
Položka vychází z položky č. 184102111.</t>
  </si>
  <si>
    <t>"Předpoklad úhynu 5 %" (1780+1526)*0,05</t>
  </si>
  <si>
    <t>165</t>
  </si>
  <si>
    <t>R08</t>
  </si>
  <si>
    <t>-1080070285</t>
  </si>
  <si>
    <t>R10</t>
  </si>
  <si>
    <t>Kontrola a oprava oplocení, kontrola zdravotního stavu dřevin, oprava úvazků 4x ročně</t>
  </si>
  <si>
    <t>1557645126</t>
  </si>
  <si>
    <t>-48310856</t>
  </si>
  <si>
    <t>210030-03-03-02 - Následná péče - 2. rok</t>
  </si>
  <si>
    <t>1585354828</t>
  </si>
  <si>
    <t>-852803666</t>
  </si>
  <si>
    <t>1823984307</t>
  </si>
  <si>
    <t>-1649464516</t>
  </si>
  <si>
    <t>2033151264</t>
  </si>
  <si>
    <t>595659377</t>
  </si>
  <si>
    <t>"Zalití 8x za 2. rok"</t>
  </si>
  <si>
    <t>"Stromy 20 l" 1780*0,02*8</t>
  </si>
  <si>
    <t>"keře 10l" 1526*0,01*8</t>
  </si>
  <si>
    <t>-247357130</t>
  </si>
  <si>
    <t>"Dovoz vody z obecního rybníku" 50,86*8</t>
  </si>
  <si>
    <t>-1720036338</t>
  </si>
  <si>
    <t>50,86*8</t>
  </si>
  <si>
    <t>1339266340</t>
  </si>
  <si>
    <t>-1606399484</t>
  </si>
  <si>
    <t>-1473455041</t>
  </si>
  <si>
    <t>55117979</t>
  </si>
  <si>
    <t>210030-03-03-03 - Následná péče - 3. rok</t>
  </si>
  <si>
    <t>-1430304338</t>
  </si>
  <si>
    <t>-1091944557</t>
  </si>
  <si>
    <t>-2038288422</t>
  </si>
  <si>
    <t>165006060</t>
  </si>
  <si>
    <t>-1105033183</t>
  </si>
  <si>
    <t>-1102980069</t>
  </si>
  <si>
    <t>"Zalití 6x za 3. rok"</t>
  </si>
  <si>
    <t>"Stromy 20 l" 1780*0,02*6</t>
  </si>
  <si>
    <t>"keře 10l" 1526*0,01*6</t>
  </si>
  <si>
    <t>1121771644</t>
  </si>
  <si>
    <t>"Dovoz vody z obecního rybníku" 50,86*6</t>
  </si>
  <si>
    <t>-9499951</t>
  </si>
  <si>
    <t>50,86*6</t>
  </si>
  <si>
    <t>-288483877</t>
  </si>
  <si>
    <t>868794705</t>
  </si>
  <si>
    <t>869184067</t>
  </si>
  <si>
    <t>1419719149</t>
  </si>
  <si>
    <t>210030-03-04 -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</si>
  <si>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</si>
  <si>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</si>
  <si>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</si>
  <si>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</si>
  <si>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</si>
  <si>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</si>
  <si>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</si>
  <si>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</si>
  <si>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</si>
  <si>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-524412933</t>
  </si>
  <si>
    <t>https://podminky.urs.cz/item/CS_URS_2022_02/011314000</t>
  </si>
  <si>
    <t>012103000</t>
  </si>
  <si>
    <t>Geodetické práce před výstavbou</t>
  </si>
  <si>
    <t>-524278316</t>
  </si>
  <si>
    <t>https://podminky.urs.cz/item/CS_URS_2022_02/012103000</t>
  </si>
  <si>
    <t>"Vytyčení hranic parcel p. č. 2035 a 2024, k.ú. Ves Touškov a 94 bodů dle výkresu C.4. Vytyčovací situace" 1</t>
  </si>
  <si>
    <t>012303000</t>
  </si>
  <si>
    <t>Geodetické práce po výstavbě</t>
  </si>
  <si>
    <t>943665922</t>
  </si>
  <si>
    <t>https://podminky.urs.cz/item/CS_URS_2022_02/012303000</t>
  </si>
  <si>
    <t>"Zaměření skutečného stavu po dokončení stavby" 1</t>
  </si>
  <si>
    <t>013254000</t>
  </si>
  <si>
    <t>Dokumentace skutečného provedení stavby</t>
  </si>
  <si>
    <t>1828485771</t>
  </si>
  <si>
    <t>https://podminky.urs.cz/item/CS_URS_2022_02/013254000</t>
  </si>
  <si>
    <t>R12</t>
  </si>
  <si>
    <t>Zajištění publicity realizované stavby - informační bilbord dané velikosti, včetně konstrukce - trvalé</t>
  </si>
  <si>
    <t>-1640025654</t>
  </si>
  <si>
    <t xml:space="preserve">Poznámka k položce:_x000d_
Zhotovení a instalace informačního billboardu na sloupku dle podmínek dotačního titulu.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</si>
  <si>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</si>
  <si>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</si>
  <si>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</si>
  <si>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</si>
  <si>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1148956786</t>
  </si>
  <si>
    <t>SEZNAM FIGUR</t>
  </si>
  <si>
    <t>Výměra</t>
  </si>
  <si>
    <t xml:space="preserve"> 210030-03-01</t>
  </si>
  <si>
    <t>Použití figury:</t>
  </si>
  <si>
    <t>Rýhy_1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</si>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</sst>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331" TargetMode="External" /><Relationship Id="rId3" Type="http://schemas.openxmlformats.org/officeDocument/2006/relationships/hyperlink" Target="https://podminky.urs.cz/item/CS_URS_2022_02/111211101" TargetMode="External" /><Relationship Id="rId4" Type="http://schemas.openxmlformats.org/officeDocument/2006/relationships/hyperlink" Target="https://podminky.urs.cz/item/CS_URS_2022_02/13225110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19005131" TargetMode="External" /><Relationship Id="rId7" Type="http://schemas.openxmlformats.org/officeDocument/2006/relationships/hyperlink" Target="https://podminky.urs.cz/item/CS_URS_2022_02/181451311" TargetMode="External" /><Relationship Id="rId8" Type="http://schemas.openxmlformats.org/officeDocument/2006/relationships/hyperlink" Target="https://podminky.urs.cz/item/CS_URS_2022_02/183403151" TargetMode="External" /><Relationship Id="rId9" Type="http://schemas.openxmlformats.org/officeDocument/2006/relationships/hyperlink" Target="https://podminky.urs.cz/item/CS_URS_2022_02/183403161" TargetMode="External" /><Relationship Id="rId10" Type="http://schemas.openxmlformats.org/officeDocument/2006/relationships/hyperlink" Target="https://podminky.urs.cz/item/CS_URS_2022_02/183408252" TargetMode="External" /><Relationship Id="rId11" Type="http://schemas.openxmlformats.org/officeDocument/2006/relationships/hyperlink" Target="https://podminky.urs.cz/item/CS_URS_2022_02/183551613" TargetMode="External" /><Relationship Id="rId12" Type="http://schemas.openxmlformats.org/officeDocument/2006/relationships/hyperlink" Target="https://podminky.urs.cz/item/CS_URS_2022_02/348951256" TargetMode="External" /><Relationship Id="rId13" Type="http://schemas.openxmlformats.org/officeDocument/2006/relationships/hyperlink" Target="https://podminky.urs.cz/item/CS_URS_2022_02/348952178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4102110" TargetMode="External" /><Relationship Id="rId4" Type="http://schemas.openxmlformats.org/officeDocument/2006/relationships/hyperlink" Target="https://podminky.urs.cz/item/CS_URS_2022_02/184102111" TargetMode="External" /><Relationship Id="rId5" Type="http://schemas.openxmlformats.org/officeDocument/2006/relationships/hyperlink" Target="https://podminky.urs.cz/item/CS_URS_2022_02/184215112" TargetMode="External" /><Relationship Id="rId6" Type="http://schemas.openxmlformats.org/officeDocument/2006/relationships/hyperlink" Target="https://podminky.urs.cz/item/CS_URS_2022_02/184813133" TargetMode="External" /><Relationship Id="rId7" Type="http://schemas.openxmlformats.org/officeDocument/2006/relationships/hyperlink" Target="https://podminky.urs.cz/item/CS_URS_2022_02/184813134" TargetMode="External" /><Relationship Id="rId8" Type="http://schemas.openxmlformats.org/officeDocument/2006/relationships/hyperlink" Target="https://podminky.urs.cz/item/CS_URS_2022_02/18491143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4517463.1799999997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4517463.1799999997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948667.27000000002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5466130.4499999993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210030-03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Stavba větrolamu TEO 4 v k.ú. Ves Touškov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k.ú. Ves Touškov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8. 9. 2021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SPÚ, pobočka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Geocart CZ a.s.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Ing. Petr Chytka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ROUND(AG55+AG56+AG57+AG61,2)</f>
        <v>4517463.1799999997</v>
      </c>
      <c r="AH54" s="95"/>
      <c r="AI54" s="95"/>
      <c r="AJ54" s="95"/>
      <c r="AK54" s="95"/>
      <c r="AL54" s="95"/>
      <c r="AM54" s="95"/>
      <c r="AN54" s="96">
        <f>SUM(AG54,AT54)</f>
        <v>5466130.4499999993</v>
      </c>
      <c r="AO54" s="96"/>
      <c r="AP54" s="96"/>
      <c r="AQ54" s="97" t="s">
        <v>17</v>
      </c>
      <c r="AR54" s="98"/>
      <c r="AS54" s="99">
        <f>ROUND(AS55+AS56+AS57+AS61,2)</f>
        <v>0</v>
      </c>
      <c r="AT54" s="100">
        <f>ROUND(SUM(AV54:AW54),2)</f>
        <v>948667.27000000002</v>
      </c>
      <c r="AU54" s="101">
        <f>ROUND(AU55+AU56+AU57+AU61,5)</f>
        <v>6898.5069800000001</v>
      </c>
      <c r="AV54" s="100">
        <f>ROUND(AZ54*L29,2)</f>
        <v>948667.27000000002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ROUND(AZ55+AZ56+AZ57+AZ61,2)</f>
        <v>4517463.1799999997</v>
      </c>
      <c r="BA54" s="100">
        <f>ROUND(BA55+BA56+BA57+BA61,2)</f>
        <v>0</v>
      </c>
      <c r="BB54" s="100">
        <f>ROUND(BB55+BB56+BB57+BB61,2)</f>
        <v>0</v>
      </c>
      <c r="BC54" s="100">
        <f>ROUND(BC55+BC56+BC57+BC61,2)</f>
        <v>0</v>
      </c>
      <c r="BD54" s="102">
        <f>ROUND(BD55+BD56+BD57+BD61,2)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24.7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'210030-03-01 - Příprava s...'!J30</f>
        <v>1275067.8700000001</v>
      </c>
      <c r="AH55" s="109"/>
      <c r="AI55" s="109"/>
      <c r="AJ55" s="109"/>
      <c r="AK55" s="109"/>
      <c r="AL55" s="109"/>
      <c r="AM55" s="109"/>
      <c r="AN55" s="110">
        <f>SUM(AG55,AT55)</f>
        <v>1542832.1200000001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267764.25</v>
      </c>
      <c r="AU55" s="115">
        <f>'210030-03-01 - Příprava s...'!P83</f>
        <v>2206.1649639999996</v>
      </c>
      <c r="AV55" s="114">
        <f>'210030-03-01 - Příprava s...'!J33</f>
        <v>267764.25</v>
      </c>
      <c r="AW55" s="114">
        <f>'210030-03-01 - Příprava s...'!J34</f>
        <v>0</v>
      </c>
      <c r="AX55" s="114">
        <f>'210030-03-01 - Příprava s...'!J35</f>
        <v>0</v>
      </c>
      <c r="AY55" s="114">
        <f>'210030-03-01 - Příprava s...'!J36</f>
        <v>0</v>
      </c>
      <c r="AZ55" s="114">
        <f>'210030-03-01 - Příprava s...'!F33</f>
        <v>1275067.8700000001</v>
      </c>
      <c r="BA55" s="114">
        <f>'210030-03-01 - Příprava s...'!F34</f>
        <v>0</v>
      </c>
      <c r="BB55" s="114">
        <f>'210030-03-01 - Příprava s...'!F35</f>
        <v>0</v>
      </c>
      <c r="BC55" s="114">
        <f>'210030-03-01 - Příprava s...'!F36</f>
        <v>0</v>
      </c>
      <c r="BD55" s="116">
        <f>'210030-03-01 - Příprava s...'!F37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24.7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'210030-03-02 - Výsadba'!J30</f>
        <v>1461454.01</v>
      </c>
      <c r="AH56" s="109"/>
      <c r="AI56" s="109"/>
      <c r="AJ56" s="109"/>
      <c r="AK56" s="109"/>
      <c r="AL56" s="109"/>
      <c r="AM56" s="109"/>
      <c r="AN56" s="110">
        <f>SUM(AG56,AT56)</f>
        <v>1768359.3500000001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306905.34000000003</v>
      </c>
      <c r="AU56" s="115">
        <f>'210030-03-02 - Výsadba'!P82</f>
        <v>1912.6183700000001</v>
      </c>
      <c r="AV56" s="114">
        <f>'210030-03-02 - Výsadba'!J33</f>
        <v>306905.34000000003</v>
      </c>
      <c r="AW56" s="114">
        <f>'210030-03-02 - Výsadba'!J34</f>
        <v>0</v>
      </c>
      <c r="AX56" s="114">
        <f>'210030-03-02 - Výsadba'!J35</f>
        <v>0</v>
      </c>
      <c r="AY56" s="114">
        <f>'210030-03-02 - Výsadba'!J36</f>
        <v>0</v>
      </c>
      <c r="AZ56" s="114">
        <f>'210030-03-02 - Výsadba'!F33</f>
        <v>1461454.01</v>
      </c>
      <c r="BA56" s="114">
        <f>'210030-03-02 - Výsadba'!F34</f>
        <v>0</v>
      </c>
      <c r="BB56" s="114">
        <f>'210030-03-02 - Výsadba'!F35</f>
        <v>0</v>
      </c>
      <c r="BC56" s="114">
        <f>'210030-03-02 - Výsadba'!F36</f>
        <v>0</v>
      </c>
      <c r="BD56" s="116">
        <f>'210030-03-02 - Výsadba'!F37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24.75" customHeight="1">
      <c r="A57" s="7"/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ROUND(SUM(AG58:AG60),2)</f>
        <v>1695941.3000000001</v>
      </c>
      <c r="AH57" s="109"/>
      <c r="AI57" s="109"/>
      <c r="AJ57" s="109"/>
      <c r="AK57" s="109"/>
      <c r="AL57" s="109"/>
      <c r="AM57" s="109"/>
      <c r="AN57" s="110">
        <f>SUM(AG57,AT57)</f>
        <v>2052088.97</v>
      </c>
      <c r="AO57" s="109"/>
      <c r="AP57" s="109"/>
      <c r="AQ57" s="111" t="s">
        <v>77</v>
      </c>
      <c r="AR57" s="112"/>
      <c r="AS57" s="113">
        <f>ROUND(SUM(AS58:AS60),2)</f>
        <v>0</v>
      </c>
      <c r="AT57" s="114">
        <f>ROUND(SUM(AV57:AW57),2)</f>
        <v>356147.66999999998</v>
      </c>
      <c r="AU57" s="115">
        <f>ROUND(SUM(AU58:AU60),5)</f>
        <v>2779.7236499999999</v>
      </c>
      <c r="AV57" s="114">
        <f>ROUND(AZ57*L29,2)</f>
        <v>356147.66999999998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ROUND(SUM(AZ58:AZ60),2)</f>
        <v>1695941.3000000001</v>
      </c>
      <c r="BA57" s="114">
        <f>ROUND(SUM(BA58:BA60),2)</f>
        <v>0</v>
      </c>
      <c r="BB57" s="114">
        <f>ROUND(SUM(BB58:BB60),2)</f>
        <v>0</v>
      </c>
      <c r="BC57" s="114">
        <f>ROUND(SUM(BC58:BC60),2)</f>
        <v>0</v>
      </c>
      <c r="BD57" s="116">
        <f>ROUND(SUM(BD58:BD60),2)</f>
        <v>0</v>
      </c>
      <c r="BE57" s="7"/>
      <c r="BS57" s="117" t="s">
        <v>69</v>
      </c>
      <c r="BT57" s="117" t="s">
        <v>78</v>
      </c>
      <c r="BU57" s="117" t="s">
        <v>71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4" customFormat="1" ht="23.25" customHeight="1">
      <c r="A58" s="105" t="s">
        <v>74</v>
      </c>
      <c r="B58" s="57"/>
      <c r="C58" s="119"/>
      <c r="D58" s="119"/>
      <c r="E58" s="120" t="s">
        <v>87</v>
      </c>
      <c r="F58" s="120"/>
      <c r="G58" s="120"/>
      <c r="H58" s="120"/>
      <c r="I58" s="120"/>
      <c r="J58" s="119"/>
      <c r="K58" s="120" t="s">
        <v>88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'210030-03-03-01 - Následn...'!J32</f>
        <v>653372.59999999998</v>
      </c>
      <c r="AH58" s="119"/>
      <c r="AI58" s="119"/>
      <c r="AJ58" s="119"/>
      <c r="AK58" s="119"/>
      <c r="AL58" s="119"/>
      <c r="AM58" s="119"/>
      <c r="AN58" s="121">
        <f>SUM(AG58,AT58)</f>
        <v>790580.84999999998</v>
      </c>
      <c r="AO58" s="119"/>
      <c r="AP58" s="119"/>
      <c r="AQ58" s="122" t="s">
        <v>89</v>
      </c>
      <c r="AR58" s="59"/>
      <c r="AS58" s="123">
        <v>0</v>
      </c>
      <c r="AT58" s="124">
        <f>ROUND(SUM(AV58:AW58),2)</f>
        <v>137208.25</v>
      </c>
      <c r="AU58" s="125">
        <f>'210030-03-03-01 - Následn...'!P89</f>
        <v>1093.1914020000002</v>
      </c>
      <c r="AV58" s="124">
        <f>'210030-03-03-01 - Následn...'!J35</f>
        <v>137208.25</v>
      </c>
      <c r="AW58" s="124">
        <f>'210030-03-03-01 - Následn...'!J36</f>
        <v>0</v>
      </c>
      <c r="AX58" s="124">
        <f>'210030-03-03-01 - Následn...'!J37</f>
        <v>0</v>
      </c>
      <c r="AY58" s="124">
        <f>'210030-03-03-01 - Následn...'!J38</f>
        <v>0</v>
      </c>
      <c r="AZ58" s="124">
        <f>'210030-03-03-01 - Následn...'!F35</f>
        <v>653372.59999999998</v>
      </c>
      <c r="BA58" s="124">
        <f>'210030-03-03-01 - Následn...'!F36</f>
        <v>0</v>
      </c>
      <c r="BB58" s="124">
        <f>'210030-03-03-01 - Následn...'!F37</f>
        <v>0</v>
      </c>
      <c r="BC58" s="124">
        <f>'210030-03-03-01 - Následn...'!F38</f>
        <v>0</v>
      </c>
      <c r="BD58" s="126">
        <f>'210030-03-03-01 - Následn...'!F39</f>
        <v>0</v>
      </c>
      <c r="BE58" s="4"/>
      <c r="BT58" s="127" t="s">
        <v>80</v>
      </c>
      <c r="BV58" s="127" t="s">
        <v>72</v>
      </c>
      <c r="BW58" s="127" t="s">
        <v>90</v>
      </c>
      <c r="BX58" s="127" t="s">
        <v>86</v>
      </c>
      <c r="CL58" s="127" t="s">
        <v>17</v>
      </c>
    </row>
    <row r="59" s="4" customFormat="1" ht="23.25" customHeight="1">
      <c r="A59" s="105" t="s">
        <v>74</v>
      </c>
      <c r="B59" s="57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'210030-03-03-02 - Následn...'!J32</f>
        <v>565964.85999999999</v>
      </c>
      <c r="AH59" s="119"/>
      <c r="AI59" s="119"/>
      <c r="AJ59" s="119"/>
      <c r="AK59" s="119"/>
      <c r="AL59" s="119"/>
      <c r="AM59" s="119"/>
      <c r="AN59" s="121">
        <f>SUM(AG59,AT59)</f>
        <v>684817.47999999998</v>
      </c>
      <c r="AO59" s="119"/>
      <c r="AP59" s="119"/>
      <c r="AQ59" s="122" t="s">
        <v>89</v>
      </c>
      <c r="AR59" s="59"/>
      <c r="AS59" s="123">
        <v>0</v>
      </c>
      <c r="AT59" s="124">
        <f>ROUND(SUM(AV59:AW59),2)</f>
        <v>118852.62</v>
      </c>
      <c r="AU59" s="125">
        <f>'210030-03-03-02 - Následn...'!P89</f>
        <v>928.5074820000001</v>
      </c>
      <c r="AV59" s="124">
        <f>'210030-03-03-02 - Následn...'!J35</f>
        <v>118852.62</v>
      </c>
      <c r="AW59" s="124">
        <f>'210030-03-03-02 - Následn...'!J36</f>
        <v>0</v>
      </c>
      <c r="AX59" s="124">
        <f>'210030-03-03-02 - Následn...'!J37</f>
        <v>0</v>
      </c>
      <c r="AY59" s="124">
        <f>'210030-03-03-02 - Následn...'!J38</f>
        <v>0</v>
      </c>
      <c r="AZ59" s="124">
        <f>'210030-03-03-02 - Následn...'!F35</f>
        <v>565964.85999999999</v>
      </c>
      <c r="BA59" s="124">
        <f>'210030-03-03-02 - Následn...'!F36</f>
        <v>0</v>
      </c>
      <c r="BB59" s="124">
        <f>'210030-03-03-02 - Následn...'!F37</f>
        <v>0</v>
      </c>
      <c r="BC59" s="124">
        <f>'210030-03-03-02 - Následn...'!F38</f>
        <v>0</v>
      </c>
      <c r="BD59" s="126">
        <f>'210030-03-03-02 - Následn...'!F39</f>
        <v>0</v>
      </c>
      <c r="BE59" s="4"/>
      <c r="BT59" s="127" t="s">
        <v>80</v>
      </c>
      <c r="BV59" s="127" t="s">
        <v>72</v>
      </c>
      <c r="BW59" s="127" t="s">
        <v>93</v>
      </c>
      <c r="BX59" s="127" t="s">
        <v>86</v>
      </c>
      <c r="CL59" s="127" t="s">
        <v>17</v>
      </c>
    </row>
    <row r="60" s="4" customFormat="1" ht="23.25" customHeight="1">
      <c r="A60" s="105" t="s">
        <v>74</v>
      </c>
      <c r="B60" s="57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'210030-03-03-03 - Následn...'!J32</f>
        <v>476603.84000000003</v>
      </c>
      <c r="AH60" s="119"/>
      <c r="AI60" s="119"/>
      <c r="AJ60" s="119"/>
      <c r="AK60" s="119"/>
      <c r="AL60" s="119"/>
      <c r="AM60" s="119"/>
      <c r="AN60" s="121">
        <f>SUM(AG60,AT60)</f>
        <v>576690.65000000002</v>
      </c>
      <c r="AO60" s="119"/>
      <c r="AP60" s="119"/>
      <c r="AQ60" s="122" t="s">
        <v>89</v>
      </c>
      <c r="AR60" s="59"/>
      <c r="AS60" s="123">
        <v>0</v>
      </c>
      <c r="AT60" s="124">
        <f>ROUND(SUM(AV60:AW60),2)</f>
        <v>100086.81</v>
      </c>
      <c r="AU60" s="125">
        <f>'210030-03-03-03 - Následn...'!P89</f>
        <v>758.02476200000012</v>
      </c>
      <c r="AV60" s="124">
        <f>'210030-03-03-03 - Následn...'!J35</f>
        <v>100086.81</v>
      </c>
      <c r="AW60" s="124">
        <f>'210030-03-03-03 - Následn...'!J36</f>
        <v>0</v>
      </c>
      <c r="AX60" s="124">
        <f>'210030-03-03-03 - Následn...'!J37</f>
        <v>0</v>
      </c>
      <c r="AY60" s="124">
        <f>'210030-03-03-03 - Následn...'!J38</f>
        <v>0</v>
      </c>
      <c r="AZ60" s="124">
        <f>'210030-03-03-03 - Následn...'!F35</f>
        <v>476603.84000000003</v>
      </c>
      <c r="BA60" s="124">
        <f>'210030-03-03-03 - Následn...'!F36</f>
        <v>0</v>
      </c>
      <c r="BB60" s="124">
        <f>'210030-03-03-03 - Následn...'!F37</f>
        <v>0</v>
      </c>
      <c r="BC60" s="124">
        <f>'210030-03-03-03 - Následn...'!F38</f>
        <v>0</v>
      </c>
      <c r="BD60" s="126">
        <f>'210030-03-03-03 - Následn...'!F39</f>
        <v>0</v>
      </c>
      <c r="BE60" s="4"/>
      <c r="BT60" s="127" t="s">
        <v>80</v>
      </c>
      <c r="BV60" s="127" t="s">
        <v>72</v>
      </c>
      <c r="BW60" s="127" t="s">
        <v>96</v>
      </c>
      <c r="BX60" s="127" t="s">
        <v>86</v>
      </c>
      <c r="CL60" s="127" t="s">
        <v>17</v>
      </c>
    </row>
    <row r="61" s="7" customFormat="1" ht="24.75" customHeight="1">
      <c r="A61" s="105" t="s">
        <v>74</v>
      </c>
      <c r="B61" s="106"/>
      <c r="C61" s="107"/>
      <c r="D61" s="108" t="s">
        <v>97</v>
      </c>
      <c r="E61" s="108"/>
      <c r="F61" s="108"/>
      <c r="G61" s="108"/>
      <c r="H61" s="108"/>
      <c r="I61" s="109"/>
      <c r="J61" s="108" t="s">
        <v>98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'210030-03-04 - VRN'!J30</f>
        <v>85000</v>
      </c>
      <c r="AH61" s="109"/>
      <c r="AI61" s="109"/>
      <c r="AJ61" s="109"/>
      <c r="AK61" s="109"/>
      <c r="AL61" s="109"/>
      <c r="AM61" s="109"/>
      <c r="AN61" s="110">
        <f>SUM(AG61,AT61)</f>
        <v>102850</v>
      </c>
      <c r="AO61" s="109"/>
      <c r="AP61" s="109"/>
      <c r="AQ61" s="111" t="s">
        <v>77</v>
      </c>
      <c r="AR61" s="112"/>
      <c r="AS61" s="128">
        <v>0</v>
      </c>
      <c r="AT61" s="129">
        <f>ROUND(SUM(AV61:AW61),2)</f>
        <v>17850</v>
      </c>
      <c r="AU61" s="130">
        <f>'210030-03-04 - VRN'!P82</f>
        <v>0</v>
      </c>
      <c r="AV61" s="129">
        <f>'210030-03-04 - VRN'!J33</f>
        <v>17850</v>
      </c>
      <c r="AW61" s="129">
        <f>'210030-03-04 - VRN'!J34</f>
        <v>0</v>
      </c>
      <c r="AX61" s="129">
        <f>'210030-03-04 - VRN'!J35</f>
        <v>0</v>
      </c>
      <c r="AY61" s="129">
        <f>'210030-03-04 - VRN'!J36</f>
        <v>0</v>
      </c>
      <c r="AZ61" s="129">
        <f>'210030-03-04 - VRN'!F33</f>
        <v>85000</v>
      </c>
      <c r="BA61" s="129">
        <f>'210030-03-04 - VRN'!F34</f>
        <v>0</v>
      </c>
      <c r="BB61" s="129">
        <f>'210030-03-04 - VRN'!F35</f>
        <v>0</v>
      </c>
      <c r="BC61" s="129">
        <f>'210030-03-04 - VRN'!F36</f>
        <v>0</v>
      </c>
      <c r="BD61" s="131">
        <f>'210030-03-04 - VRN'!F37</f>
        <v>0</v>
      </c>
      <c r="BE61" s="7"/>
      <c r="BT61" s="117" t="s">
        <v>78</v>
      </c>
      <c r="BV61" s="117" t="s">
        <v>72</v>
      </c>
      <c r="BW61" s="117" t="s">
        <v>99</v>
      </c>
      <c r="BX61" s="117" t="s">
        <v>5</v>
      </c>
      <c r="CL61" s="117" t="s">
        <v>17</v>
      </c>
      <c r="CM61" s="117" t="s">
        <v>80</v>
      </c>
    </row>
    <row r="62" s="2" customFormat="1" ht="30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</sheetData>
  <sheetProtection sheet="1" formatColumns="0" formatRows="0" objects="1" scenarios="1" spinCount="100000" saltValue="SQo51jx5u+Ti0guZdB6dbnPPcaqf+XhNqEVf8T5gVjkCY1jPHQchhyHONAmvuesXSPXR9eJ/iO3H8zlb1fvr2Q==" hashValue="Q28ZiK4TvCqbhpVHVsRobWG5guXNs0wzVvJNxQr2uln63MTT8WSH6kS6NxhawGisMrlvpwKUA8eeu+Vdx1xeCQ==" algorithmName="SHA-512" password="CC35"/>
  <mergeCells count="64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AG57:AM57"/>
    <mergeCell ref="D57:H57"/>
    <mergeCell ref="AN57:AP57"/>
    <mergeCell ref="J57:AF57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30-03-01 - Příprava s...'!C2" display="/"/>
    <hyperlink ref="A56" location="'210030-03-02 - Výsadba'!C2" display="/"/>
    <hyperlink ref="A58" location="'210030-03-03-01 - Následn...'!C2" display="/"/>
    <hyperlink ref="A59" location="'210030-03-03-02 - Následn...'!C2" display="/"/>
    <hyperlink ref="A60" location="'210030-03-03-03 - Následn...'!C2" display="/"/>
    <hyperlink ref="A61" location="'210030-03-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  <c r="AZ2" s="132" t="s">
        <v>100</v>
      </c>
      <c r="BA2" s="132" t="s">
        <v>17</v>
      </c>
      <c r="BB2" s="132" t="s">
        <v>17</v>
      </c>
      <c r="BC2" s="132" t="s">
        <v>101</v>
      </c>
      <c r="BD2" s="132" t="s">
        <v>80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104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ROUND(J83, 2)</f>
        <v>1275067.8700000001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ROUND((SUM(BE83:BE150)),  2)</f>
        <v>1275067.8700000001</v>
      </c>
      <c r="G33" s="33"/>
      <c r="H33" s="33"/>
      <c r="I33" s="152">
        <v>0.20999999999999999</v>
      </c>
      <c r="J33" s="151">
        <f>ROUND(((SUM(BE83:BE150))*I33),  2)</f>
        <v>267764.25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ROUND((SUM(BF83:BF150)),  2)</f>
        <v>0</v>
      </c>
      <c r="G34" s="33"/>
      <c r="H34" s="33"/>
      <c r="I34" s="152">
        <v>0.14999999999999999</v>
      </c>
      <c r="J34" s="151">
        <f>ROUND(((SUM(BF83:BF150))*I34),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ROUND((SUM(BG83:BG150)),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ROUND((SUM(BH83:BH150)),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ROUND((SUM(BI83:BI150)),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1542832.1200000001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210030-03-01 - Příprava staveniště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J83</f>
        <v>1275067.8700000001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J84</f>
        <v>1275067.8700000001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J85</f>
        <v>423884.74000000005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111</v>
      </c>
      <c r="E62" s="177"/>
      <c r="F62" s="177"/>
      <c r="G62" s="177"/>
      <c r="H62" s="177"/>
      <c r="I62" s="177"/>
      <c r="J62" s="178">
        <f>J126</f>
        <v>702053.48999999999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19"/>
      <c r="D63" s="176" t="s">
        <v>112</v>
      </c>
      <c r="E63" s="177"/>
      <c r="F63" s="177"/>
      <c r="G63" s="177"/>
      <c r="H63" s="177"/>
      <c r="I63" s="177"/>
      <c r="J63" s="178">
        <f>J148</f>
        <v>149129.64000000001</v>
      </c>
      <c r="K63" s="119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113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Stavba větrolamu TEO 4 v k.ú. Ves Touškov</v>
      </c>
      <c r="F73" s="30"/>
      <c r="G73" s="30"/>
      <c r="H73" s="30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210030-03-01 - Příprava staveniště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k.ú. Ves Touškov</v>
      </c>
      <c r="G77" s="35"/>
      <c r="H77" s="35"/>
      <c r="I77" s="30" t="s">
        <v>21</v>
      </c>
      <c r="J77" s="66" t="str">
        <f>IF(J12="","",J12)</f>
        <v>8. 9. 2021</v>
      </c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SPÚ, pobočka Plzeň</v>
      </c>
      <c r="G79" s="35"/>
      <c r="H79" s="35"/>
      <c r="I79" s="30" t="s">
        <v>29</v>
      </c>
      <c r="J79" s="31" t="str">
        <f>E21</f>
        <v>Geocart CZ a.s.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27</v>
      </c>
      <c r="D80" s="35"/>
      <c r="E80" s="35"/>
      <c r="F80" s="27" t="str">
        <f>IF(E18="","",E18)</f>
        <v xml:space="preserve"> </v>
      </c>
      <c r="G80" s="35"/>
      <c r="H80" s="35"/>
      <c r="I80" s="30" t="s">
        <v>32</v>
      </c>
      <c r="J80" s="31" t="str">
        <f>E24</f>
        <v>Ing. Petr Chytka</v>
      </c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80"/>
      <c r="B82" s="181"/>
      <c r="C82" s="182" t="s">
        <v>114</v>
      </c>
      <c r="D82" s="183" t="s">
        <v>55</v>
      </c>
      <c r="E82" s="183" t="s">
        <v>51</v>
      </c>
      <c r="F82" s="183" t="s">
        <v>52</v>
      </c>
      <c r="G82" s="183" t="s">
        <v>115</v>
      </c>
      <c r="H82" s="183" t="s">
        <v>116</v>
      </c>
      <c r="I82" s="183" t="s">
        <v>117</v>
      </c>
      <c r="J82" s="183" t="s">
        <v>107</v>
      </c>
      <c r="K82" s="184" t="s">
        <v>118</v>
      </c>
      <c r="L82" s="185"/>
      <c r="M82" s="86" t="s">
        <v>17</v>
      </c>
      <c r="N82" s="87" t="s">
        <v>40</v>
      </c>
      <c r="O82" s="87" t="s">
        <v>119</v>
      </c>
      <c r="P82" s="87" t="s">
        <v>120</v>
      </c>
      <c r="Q82" s="87" t="s">
        <v>121</v>
      </c>
      <c r="R82" s="87" t="s">
        <v>122</v>
      </c>
      <c r="S82" s="87" t="s">
        <v>123</v>
      </c>
      <c r="T82" s="88" t="s">
        <v>124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33"/>
      <c r="B83" s="34"/>
      <c r="C83" s="93" t="s">
        <v>125</v>
      </c>
      <c r="D83" s="35"/>
      <c r="E83" s="35"/>
      <c r="F83" s="35"/>
      <c r="G83" s="35"/>
      <c r="H83" s="35"/>
      <c r="I83" s="35"/>
      <c r="J83" s="186">
        <f>BK83</f>
        <v>1275067.8700000001</v>
      </c>
      <c r="K83" s="35"/>
      <c r="L83" s="39"/>
      <c r="M83" s="89"/>
      <c r="N83" s="187"/>
      <c r="O83" s="90"/>
      <c r="P83" s="188">
        <f>P84</f>
        <v>2206.1649639999996</v>
      </c>
      <c r="Q83" s="90"/>
      <c r="R83" s="188">
        <f>R84</f>
        <v>13.30078</v>
      </c>
      <c r="S83" s="90"/>
      <c r="T83" s="18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108</v>
      </c>
      <c r="BK83" s="190">
        <f>BK84</f>
        <v>1275067.8700000001</v>
      </c>
    </row>
    <row r="84" s="12" customFormat="1" ht="25.92" customHeight="1">
      <c r="A84" s="12"/>
      <c r="B84" s="191"/>
      <c r="C84" s="192"/>
      <c r="D84" s="193" t="s">
        <v>69</v>
      </c>
      <c r="E84" s="194" t="s">
        <v>126</v>
      </c>
      <c r="F84" s="194" t="s">
        <v>127</v>
      </c>
      <c r="G84" s="192"/>
      <c r="H84" s="192"/>
      <c r="I84" s="192"/>
      <c r="J84" s="195">
        <f>BK84</f>
        <v>1275067.8700000001</v>
      </c>
      <c r="K84" s="192"/>
      <c r="L84" s="196"/>
      <c r="M84" s="197"/>
      <c r="N84" s="198"/>
      <c r="O84" s="198"/>
      <c r="P84" s="199">
        <f>P85+P126+P148</f>
        <v>2206.1649639999996</v>
      </c>
      <c r="Q84" s="198"/>
      <c r="R84" s="199">
        <f>R85+R126+R148</f>
        <v>13.30078</v>
      </c>
      <c r="S84" s="198"/>
      <c r="T84" s="200">
        <f>T85+T126+T148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70</v>
      </c>
      <c r="AY84" s="201" t="s">
        <v>128</v>
      </c>
      <c r="BK84" s="203">
        <f>BK85+BK126+BK148</f>
        <v>1275067.8700000001</v>
      </c>
    </row>
    <row r="85" s="12" customFormat="1" ht="22.8" customHeight="1">
      <c r="A85" s="12"/>
      <c r="B85" s="191"/>
      <c r="C85" s="192"/>
      <c r="D85" s="193" t="s">
        <v>69</v>
      </c>
      <c r="E85" s="204" t="s">
        <v>78</v>
      </c>
      <c r="F85" s="204" t="s">
        <v>129</v>
      </c>
      <c r="G85" s="192"/>
      <c r="H85" s="192"/>
      <c r="I85" s="192"/>
      <c r="J85" s="205">
        <f>BK85</f>
        <v>423884.74000000005</v>
      </c>
      <c r="K85" s="192"/>
      <c r="L85" s="196"/>
      <c r="M85" s="197"/>
      <c r="N85" s="198"/>
      <c r="O85" s="198"/>
      <c r="P85" s="199">
        <f>SUM(P86:P125)</f>
        <v>587.83571499999994</v>
      </c>
      <c r="Q85" s="198"/>
      <c r="R85" s="199">
        <f>SUM(R86:R125)</f>
        <v>0.057740000000000007</v>
      </c>
      <c r="S85" s="198"/>
      <c r="T85" s="200">
        <f>SUM(T86:T125)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78</v>
      </c>
      <c r="AY85" s="201" t="s">
        <v>128</v>
      </c>
      <c r="BK85" s="203">
        <f>SUM(BK86:BK125)</f>
        <v>423884.74000000005</v>
      </c>
    </row>
    <row r="86" s="2" customFormat="1" ht="24.15" customHeight="1">
      <c r="A86" s="33"/>
      <c r="B86" s="34"/>
      <c r="C86" s="206" t="s">
        <v>78</v>
      </c>
      <c r="D86" s="206" t="s">
        <v>130</v>
      </c>
      <c r="E86" s="207" t="s">
        <v>131</v>
      </c>
      <c r="F86" s="208" t="s">
        <v>132</v>
      </c>
      <c r="G86" s="209" t="s">
        <v>133</v>
      </c>
      <c r="H86" s="210">
        <v>11548</v>
      </c>
      <c r="I86" s="211">
        <v>8.4299999999999997</v>
      </c>
      <c r="J86" s="211">
        <f>ROUND(I86*H86,2)</f>
        <v>97349.639999999999</v>
      </c>
      <c r="K86" s="208" t="s">
        <v>134</v>
      </c>
      <c r="L86" s="39"/>
      <c r="M86" s="212" t="s">
        <v>17</v>
      </c>
      <c r="N86" s="213" t="s">
        <v>41</v>
      </c>
      <c r="O86" s="214">
        <v>0.0070000000000000001</v>
      </c>
      <c r="P86" s="214">
        <f>O86*H86</f>
        <v>80.835999999999999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16" t="s">
        <v>135</v>
      </c>
      <c r="AT86" s="216" t="s">
        <v>130</v>
      </c>
      <c r="AU86" s="216" t="s">
        <v>80</v>
      </c>
      <c r="AY86" s="18" t="s">
        <v>128</v>
      </c>
      <c r="BE86" s="217">
        <f>IF(N86="základní",J86,0)</f>
        <v>97349.639999999999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78</v>
      </c>
      <c r="BK86" s="217">
        <f>ROUND(I86*H86,2)</f>
        <v>97349.639999999999</v>
      </c>
      <c r="BL86" s="18" t="s">
        <v>135</v>
      </c>
      <c r="BM86" s="216" t="s">
        <v>136</v>
      </c>
    </row>
    <row r="87" s="2" customFormat="1">
      <c r="A87" s="33"/>
      <c r="B87" s="34"/>
      <c r="C87" s="35"/>
      <c r="D87" s="218" t="s">
        <v>137</v>
      </c>
      <c r="E87" s="35"/>
      <c r="F87" s="219" t="s">
        <v>138</v>
      </c>
      <c r="G87" s="35"/>
      <c r="H87" s="35"/>
      <c r="I87" s="35"/>
      <c r="J87" s="35"/>
      <c r="K87" s="35"/>
      <c r="L87" s="39"/>
      <c r="M87" s="220"/>
      <c r="N87" s="221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137</v>
      </c>
      <c r="AU87" s="18" t="s">
        <v>80</v>
      </c>
    </row>
    <row r="88" s="13" customFormat="1">
      <c r="A88" s="13"/>
      <c r="B88" s="222"/>
      <c r="C88" s="223"/>
      <c r="D88" s="224" t="s">
        <v>139</v>
      </c>
      <c r="E88" s="225" t="s">
        <v>17</v>
      </c>
      <c r="F88" s="226" t="s">
        <v>140</v>
      </c>
      <c r="G88" s="223"/>
      <c r="H88" s="227">
        <v>11548</v>
      </c>
      <c r="I88" s="223"/>
      <c r="J88" s="223"/>
      <c r="K88" s="223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139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128</v>
      </c>
    </row>
    <row r="89" s="2" customFormat="1" ht="24.15" customHeight="1">
      <c r="A89" s="33"/>
      <c r="B89" s="34"/>
      <c r="C89" s="206" t="s">
        <v>80</v>
      </c>
      <c r="D89" s="206" t="s">
        <v>130</v>
      </c>
      <c r="E89" s="207" t="s">
        <v>141</v>
      </c>
      <c r="F89" s="208" t="s">
        <v>142</v>
      </c>
      <c r="G89" s="209" t="s">
        <v>133</v>
      </c>
      <c r="H89" s="210">
        <v>23096</v>
      </c>
      <c r="I89" s="211">
        <v>1.9099999999999999</v>
      </c>
      <c r="J89" s="211">
        <f>ROUND(I89*H89,2)</f>
        <v>44113.360000000001</v>
      </c>
      <c r="K89" s="208" t="s">
        <v>134</v>
      </c>
      <c r="L89" s="39"/>
      <c r="M89" s="212" t="s">
        <v>17</v>
      </c>
      <c r="N89" s="213" t="s">
        <v>41</v>
      </c>
      <c r="O89" s="214">
        <v>0.0030000000000000001</v>
      </c>
      <c r="P89" s="214">
        <f>O89*H89</f>
        <v>69.287999999999997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6" t="s">
        <v>135</v>
      </c>
      <c r="AT89" s="216" t="s">
        <v>130</v>
      </c>
      <c r="AU89" s="216" t="s">
        <v>80</v>
      </c>
      <c r="AY89" s="18" t="s">
        <v>128</v>
      </c>
      <c r="BE89" s="217">
        <f>IF(N89="základní",J89,0)</f>
        <v>44113.360000000001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44113.360000000001</v>
      </c>
      <c r="BL89" s="18" t="s">
        <v>135</v>
      </c>
      <c r="BM89" s="216" t="s">
        <v>143</v>
      </c>
    </row>
    <row r="90" s="2" customFormat="1">
      <c r="A90" s="33"/>
      <c r="B90" s="34"/>
      <c r="C90" s="35"/>
      <c r="D90" s="218" t="s">
        <v>137</v>
      </c>
      <c r="E90" s="35"/>
      <c r="F90" s="219" t="s">
        <v>144</v>
      </c>
      <c r="G90" s="35"/>
      <c r="H90" s="35"/>
      <c r="I90" s="35"/>
      <c r="J90" s="35"/>
      <c r="K90" s="35"/>
      <c r="L90" s="39"/>
      <c r="M90" s="220"/>
      <c r="N90" s="221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137</v>
      </c>
      <c r="AU90" s="18" t="s">
        <v>80</v>
      </c>
    </row>
    <row r="91" s="13" customFormat="1">
      <c r="A91" s="13"/>
      <c r="B91" s="222"/>
      <c r="C91" s="223"/>
      <c r="D91" s="224" t="s">
        <v>139</v>
      </c>
      <c r="E91" s="225" t="s">
        <v>17</v>
      </c>
      <c r="F91" s="226" t="s">
        <v>145</v>
      </c>
      <c r="G91" s="223"/>
      <c r="H91" s="227">
        <v>23096</v>
      </c>
      <c r="I91" s="223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78</v>
      </c>
      <c r="AY91" s="232" t="s">
        <v>128</v>
      </c>
    </row>
    <row r="92" s="2" customFormat="1" ht="44.25" customHeight="1">
      <c r="A92" s="33"/>
      <c r="B92" s="34"/>
      <c r="C92" s="206" t="s">
        <v>146</v>
      </c>
      <c r="D92" s="206" t="s">
        <v>130</v>
      </c>
      <c r="E92" s="207" t="s">
        <v>147</v>
      </c>
      <c r="F92" s="208" t="s">
        <v>148</v>
      </c>
      <c r="G92" s="209" t="s">
        <v>133</v>
      </c>
      <c r="H92" s="210">
        <v>95</v>
      </c>
      <c r="I92" s="211">
        <v>108</v>
      </c>
      <c r="J92" s="211">
        <f>ROUND(I92*H92,2)</f>
        <v>10260</v>
      </c>
      <c r="K92" s="208" t="s">
        <v>134</v>
      </c>
      <c r="L92" s="39"/>
      <c r="M92" s="212" t="s">
        <v>17</v>
      </c>
      <c r="N92" s="213" t="s">
        <v>41</v>
      </c>
      <c r="O92" s="214">
        <v>0.34799999999999998</v>
      </c>
      <c r="P92" s="214">
        <f>O92*H92</f>
        <v>33.059999999999995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10260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10260</v>
      </c>
      <c r="BL92" s="18" t="s">
        <v>135</v>
      </c>
      <c r="BM92" s="216" t="s">
        <v>149</v>
      </c>
    </row>
    <row r="93" s="2" customFormat="1">
      <c r="A93" s="33"/>
      <c r="B93" s="34"/>
      <c r="C93" s="35"/>
      <c r="D93" s="218" t="s">
        <v>137</v>
      </c>
      <c r="E93" s="35"/>
      <c r="F93" s="219" t="s">
        <v>150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4" customFormat="1">
      <c r="A94" s="14"/>
      <c r="B94" s="233"/>
      <c r="C94" s="234"/>
      <c r="D94" s="224" t="s">
        <v>139</v>
      </c>
      <c r="E94" s="235" t="s">
        <v>17</v>
      </c>
      <c r="F94" s="236" t="s">
        <v>151</v>
      </c>
      <c r="G94" s="234"/>
      <c r="H94" s="235" t="s">
        <v>17</v>
      </c>
      <c r="I94" s="234"/>
      <c r="J94" s="234"/>
      <c r="K94" s="234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139</v>
      </c>
      <c r="AU94" s="241" t="s">
        <v>80</v>
      </c>
      <c r="AV94" s="14" t="s">
        <v>78</v>
      </c>
      <c r="AW94" s="14" t="s">
        <v>31</v>
      </c>
      <c r="AX94" s="14" t="s">
        <v>70</v>
      </c>
      <c r="AY94" s="241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152</v>
      </c>
      <c r="G95" s="223"/>
      <c r="H95" s="227">
        <v>95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78</v>
      </c>
      <c r="AY95" s="232" t="s">
        <v>128</v>
      </c>
    </row>
    <row r="96" s="2" customFormat="1" ht="44.25" customHeight="1">
      <c r="A96" s="33"/>
      <c r="B96" s="34"/>
      <c r="C96" s="206" t="s">
        <v>135</v>
      </c>
      <c r="D96" s="206" t="s">
        <v>130</v>
      </c>
      <c r="E96" s="207" t="s">
        <v>153</v>
      </c>
      <c r="F96" s="208" t="s">
        <v>154</v>
      </c>
      <c r="G96" s="209" t="s">
        <v>155</v>
      </c>
      <c r="H96" s="210">
        <v>17.850000000000001</v>
      </c>
      <c r="I96" s="211">
        <v>1030</v>
      </c>
      <c r="J96" s="211">
        <f>ROUND(I96*H96,2)</f>
        <v>18385.5</v>
      </c>
      <c r="K96" s="208" t="s">
        <v>134</v>
      </c>
      <c r="L96" s="39"/>
      <c r="M96" s="212" t="s">
        <v>17</v>
      </c>
      <c r="N96" s="213" t="s">
        <v>41</v>
      </c>
      <c r="O96" s="214">
        <v>1.72</v>
      </c>
      <c r="P96" s="214">
        <f>O96*H96</f>
        <v>30.702000000000002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18385.5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18385.5</v>
      </c>
      <c r="BL96" s="18" t="s">
        <v>135</v>
      </c>
      <c r="BM96" s="216" t="s">
        <v>156</v>
      </c>
    </row>
    <row r="97" s="2" customFormat="1">
      <c r="A97" s="33"/>
      <c r="B97" s="34"/>
      <c r="C97" s="35"/>
      <c r="D97" s="218" t="s">
        <v>137</v>
      </c>
      <c r="E97" s="35"/>
      <c r="F97" s="219" t="s">
        <v>157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137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158</v>
      </c>
      <c r="G98" s="223"/>
      <c r="H98" s="227">
        <v>17.850000000000001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5" customFormat="1">
      <c r="A99" s="15"/>
      <c r="B99" s="242"/>
      <c r="C99" s="243"/>
      <c r="D99" s="224" t="s">
        <v>139</v>
      </c>
      <c r="E99" s="244" t="s">
        <v>100</v>
      </c>
      <c r="F99" s="245" t="s">
        <v>159</v>
      </c>
      <c r="G99" s="243"/>
      <c r="H99" s="246">
        <v>17.850000000000001</v>
      </c>
      <c r="I99" s="243"/>
      <c r="J99" s="243"/>
      <c r="K99" s="243"/>
      <c r="L99" s="247"/>
      <c r="M99" s="248"/>
      <c r="N99" s="249"/>
      <c r="O99" s="249"/>
      <c r="P99" s="249"/>
      <c r="Q99" s="249"/>
      <c r="R99" s="249"/>
      <c r="S99" s="249"/>
      <c r="T99" s="25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1" t="s">
        <v>139</v>
      </c>
      <c r="AU99" s="251" t="s">
        <v>80</v>
      </c>
      <c r="AV99" s="15" t="s">
        <v>135</v>
      </c>
      <c r="AW99" s="15" t="s">
        <v>31</v>
      </c>
      <c r="AX99" s="15" t="s">
        <v>78</v>
      </c>
      <c r="AY99" s="251" t="s">
        <v>128</v>
      </c>
    </row>
    <row r="100" s="2" customFormat="1" ht="44.25" customHeight="1">
      <c r="A100" s="33"/>
      <c r="B100" s="34"/>
      <c r="C100" s="206" t="s">
        <v>160</v>
      </c>
      <c r="D100" s="206" t="s">
        <v>130</v>
      </c>
      <c r="E100" s="207" t="s">
        <v>161</v>
      </c>
      <c r="F100" s="208" t="s">
        <v>162</v>
      </c>
      <c r="G100" s="209" t="s">
        <v>155</v>
      </c>
      <c r="H100" s="210">
        <v>17.850000000000001</v>
      </c>
      <c r="I100" s="211">
        <v>148</v>
      </c>
      <c r="J100" s="211">
        <f>ROUND(I100*H100,2)</f>
        <v>2641.8000000000002</v>
      </c>
      <c r="K100" s="208" t="s">
        <v>134</v>
      </c>
      <c r="L100" s="39"/>
      <c r="M100" s="212" t="s">
        <v>17</v>
      </c>
      <c r="N100" s="213" t="s">
        <v>41</v>
      </c>
      <c r="O100" s="214">
        <v>0.32800000000000001</v>
      </c>
      <c r="P100" s="214">
        <f>O100*H100</f>
        <v>5.8548000000000009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135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2641.8000000000002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2641.8000000000002</v>
      </c>
      <c r="BL100" s="18" t="s">
        <v>135</v>
      </c>
      <c r="BM100" s="216" t="s">
        <v>163</v>
      </c>
    </row>
    <row r="101" s="2" customFormat="1">
      <c r="A101" s="33"/>
      <c r="B101" s="34"/>
      <c r="C101" s="35"/>
      <c r="D101" s="218" t="s">
        <v>137</v>
      </c>
      <c r="E101" s="35"/>
      <c r="F101" s="219" t="s">
        <v>164</v>
      </c>
      <c r="G101" s="35"/>
      <c r="H101" s="35"/>
      <c r="I101" s="35"/>
      <c r="J101" s="35"/>
      <c r="K101" s="35"/>
      <c r="L101" s="39"/>
      <c r="M101" s="220"/>
      <c r="N101" s="221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137</v>
      </c>
      <c r="AU101" s="18" t="s">
        <v>80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100</v>
      </c>
      <c r="G102" s="223"/>
      <c r="H102" s="227">
        <v>17.850000000000001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78</v>
      </c>
      <c r="AY102" s="232" t="s">
        <v>128</v>
      </c>
    </row>
    <row r="103" s="2" customFormat="1" ht="16.5" customHeight="1">
      <c r="A103" s="33"/>
      <c r="B103" s="34"/>
      <c r="C103" s="206" t="s">
        <v>165</v>
      </c>
      <c r="D103" s="206" t="s">
        <v>130</v>
      </c>
      <c r="E103" s="207" t="s">
        <v>166</v>
      </c>
      <c r="F103" s="208" t="s">
        <v>167</v>
      </c>
      <c r="G103" s="209" t="s">
        <v>168</v>
      </c>
      <c r="H103" s="210">
        <v>1</v>
      </c>
      <c r="I103" s="211">
        <v>5000</v>
      </c>
      <c r="J103" s="211">
        <f>ROUND(I103*H103,2)</f>
        <v>5000</v>
      </c>
      <c r="K103" s="208" t="s">
        <v>17</v>
      </c>
      <c r="L103" s="39"/>
      <c r="M103" s="212" t="s">
        <v>17</v>
      </c>
      <c r="N103" s="213" t="s">
        <v>41</v>
      </c>
      <c r="O103" s="214">
        <v>0.52000000000000002</v>
      </c>
      <c r="P103" s="214">
        <f>O103*H103</f>
        <v>0.52000000000000002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135</v>
      </c>
      <c r="AT103" s="216" t="s">
        <v>130</v>
      </c>
      <c r="AU103" s="216" t="s">
        <v>80</v>
      </c>
      <c r="AY103" s="18" t="s">
        <v>128</v>
      </c>
      <c r="BE103" s="217">
        <f>IF(N103="základní",J103,0)</f>
        <v>5000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5000</v>
      </c>
      <c r="BL103" s="18" t="s">
        <v>135</v>
      </c>
      <c r="BM103" s="216" t="s">
        <v>169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78</v>
      </c>
      <c r="G104" s="223"/>
      <c r="H104" s="227">
        <v>1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37.8" customHeight="1">
      <c r="A105" s="33"/>
      <c r="B105" s="34"/>
      <c r="C105" s="206" t="s">
        <v>170</v>
      </c>
      <c r="D105" s="206" t="s">
        <v>130</v>
      </c>
      <c r="E105" s="207" t="s">
        <v>171</v>
      </c>
      <c r="F105" s="208" t="s">
        <v>172</v>
      </c>
      <c r="G105" s="209" t="s">
        <v>133</v>
      </c>
      <c r="H105" s="210">
        <v>5410</v>
      </c>
      <c r="I105" s="211">
        <v>8.5199999999999996</v>
      </c>
      <c r="J105" s="211">
        <f>ROUND(I105*H105,2)</f>
        <v>46093.199999999997</v>
      </c>
      <c r="K105" s="208" t="s">
        <v>134</v>
      </c>
      <c r="L105" s="39"/>
      <c r="M105" s="212" t="s">
        <v>17</v>
      </c>
      <c r="N105" s="213" t="s">
        <v>41</v>
      </c>
      <c r="O105" s="214">
        <v>0.02</v>
      </c>
      <c r="P105" s="214">
        <f>O105*H105</f>
        <v>108.2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46093.199999999997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46093.199999999997</v>
      </c>
      <c r="BL105" s="18" t="s">
        <v>135</v>
      </c>
      <c r="BM105" s="216" t="s">
        <v>173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174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175</v>
      </c>
      <c r="G107" s="223"/>
      <c r="H107" s="227">
        <v>5410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78</v>
      </c>
      <c r="AY107" s="232" t="s">
        <v>128</v>
      </c>
    </row>
    <row r="108" s="2" customFormat="1" ht="24.15" customHeight="1">
      <c r="A108" s="33"/>
      <c r="B108" s="34"/>
      <c r="C108" s="206" t="s">
        <v>176</v>
      </c>
      <c r="D108" s="206" t="s">
        <v>130</v>
      </c>
      <c r="E108" s="207" t="s">
        <v>177</v>
      </c>
      <c r="F108" s="208" t="s">
        <v>178</v>
      </c>
      <c r="G108" s="209" t="s">
        <v>133</v>
      </c>
      <c r="H108" s="210">
        <v>11548</v>
      </c>
      <c r="I108" s="211">
        <v>8.1600000000000001</v>
      </c>
      <c r="J108" s="211">
        <f>ROUND(I108*H108,2)</f>
        <v>94231.679999999993</v>
      </c>
      <c r="K108" s="208" t="s">
        <v>134</v>
      </c>
      <c r="L108" s="39"/>
      <c r="M108" s="212" t="s">
        <v>17</v>
      </c>
      <c r="N108" s="213" t="s">
        <v>41</v>
      </c>
      <c r="O108" s="214">
        <v>0.02</v>
      </c>
      <c r="P108" s="214">
        <f>O108*H108</f>
        <v>230.96000000000001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135</v>
      </c>
      <c r="AT108" s="216" t="s">
        <v>130</v>
      </c>
      <c r="AU108" s="216" t="s">
        <v>80</v>
      </c>
      <c r="AY108" s="18" t="s">
        <v>128</v>
      </c>
      <c r="BE108" s="217">
        <f>IF(N108="základní",J108,0)</f>
        <v>94231.679999999993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94231.679999999993</v>
      </c>
      <c r="BL108" s="18" t="s">
        <v>135</v>
      </c>
      <c r="BM108" s="216" t="s">
        <v>179</v>
      </c>
    </row>
    <row r="109" s="2" customFormat="1">
      <c r="A109" s="33"/>
      <c r="B109" s="34"/>
      <c r="C109" s="35"/>
      <c r="D109" s="218" t="s">
        <v>137</v>
      </c>
      <c r="E109" s="35"/>
      <c r="F109" s="219" t="s">
        <v>180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137</v>
      </c>
      <c r="AU109" s="18" t="s">
        <v>80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181</v>
      </c>
      <c r="G110" s="223"/>
      <c r="H110" s="227">
        <v>11548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78</v>
      </c>
      <c r="AY110" s="232" t="s">
        <v>128</v>
      </c>
    </row>
    <row r="111" s="2" customFormat="1" ht="16.5" customHeight="1">
      <c r="A111" s="33"/>
      <c r="B111" s="34"/>
      <c r="C111" s="252" t="s">
        <v>182</v>
      </c>
      <c r="D111" s="252" t="s">
        <v>183</v>
      </c>
      <c r="E111" s="253" t="s">
        <v>184</v>
      </c>
      <c r="F111" s="254" t="s">
        <v>185</v>
      </c>
      <c r="G111" s="255" t="s">
        <v>186</v>
      </c>
      <c r="H111" s="256">
        <v>57.740000000000002</v>
      </c>
      <c r="I111" s="257">
        <v>1400</v>
      </c>
      <c r="J111" s="257">
        <f>ROUND(I111*H111,2)</f>
        <v>80836</v>
      </c>
      <c r="K111" s="254" t="s">
        <v>17</v>
      </c>
      <c r="L111" s="258"/>
      <c r="M111" s="259" t="s">
        <v>17</v>
      </c>
      <c r="N111" s="260" t="s">
        <v>41</v>
      </c>
      <c r="O111" s="214">
        <v>0</v>
      </c>
      <c r="P111" s="214">
        <f>O111*H111</f>
        <v>0</v>
      </c>
      <c r="Q111" s="214">
        <v>0.001</v>
      </c>
      <c r="R111" s="214">
        <f>Q111*H111</f>
        <v>0.057740000000000007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176</v>
      </c>
      <c r="AT111" s="216" t="s">
        <v>183</v>
      </c>
      <c r="AU111" s="216" t="s">
        <v>80</v>
      </c>
      <c r="AY111" s="18" t="s">
        <v>128</v>
      </c>
      <c r="BE111" s="217">
        <f>IF(N111="základní",J111,0)</f>
        <v>80836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80836</v>
      </c>
      <c r="BL111" s="18" t="s">
        <v>135</v>
      </c>
      <c r="BM111" s="216" t="s">
        <v>187</v>
      </c>
    </row>
    <row r="112" s="2" customFormat="1">
      <c r="A112" s="33"/>
      <c r="B112" s="34"/>
      <c r="C112" s="35"/>
      <c r="D112" s="224" t="s">
        <v>188</v>
      </c>
      <c r="E112" s="35"/>
      <c r="F112" s="261" t="s">
        <v>189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188</v>
      </c>
      <c r="AU112" s="18" t="s">
        <v>80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190</v>
      </c>
      <c r="G113" s="223"/>
      <c r="H113" s="227">
        <v>57.740000000000002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78</v>
      </c>
      <c r="AY113" s="232" t="s">
        <v>128</v>
      </c>
    </row>
    <row r="114" s="2" customFormat="1" ht="24.15" customHeight="1">
      <c r="A114" s="33"/>
      <c r="B114" s="34"/>
      <c r="C114" s="206" t="s">
        <v>191</v>
      </c>
      <c r="D114" s="206" t="s">
        <v>130</v>
      </c>
      <c r="E114" s="207" t="s">
        <v>192</v>
      </c>
      <c r="F114" s="208" t="s">
        <v>193</v>
      </c>
      <c r="G114" s="209" t="s">
        <v>133</v>
      </c>
      <c r="H114" s="210">
        <v>11548</v>
      </c>
      <c r="I114" s="211">
        <v>0.84999999999999998</v>
      </c>
      <c r="J114" s="211">
        <f>ROUND(I114*H114,2)</f>
        <v>9815.7999999999993</v>
      </c>
      <c r="K114" s="208" t="s">
        <v>134</v>
      </c>
      <c r="L114" s="39"/>
      <c r="M114" s="212" t="s">
        <v>17</v>
      </c>
      <c r="N114" s="213" t="s">
        <v>41</v>
      </c>
      <c r="O114" s="214">
        <v>0.001</v>
      </c>
      <c r="P114" s="214">
        <f>O114*H114</f>
        <v>11.548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9815.7999999999993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9815.7999999999993</v>
      </c>
      <c r="BL114" s="18" t="s">
        <v>135</v>
      </c>
      <c r="BM114" s="216" t="s">
        <v>194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195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196</v>
      </c>
      <c r="G116" s="223"/>
      <c r="H116" s="227">
        <v>11548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78</v>
      </c>
      <c r="AY116" s="232" t="s">
        <v>128</v>
      </c>
    </row>
    <row r="117" s="2" customFormat="1" ht="21.75" customHeight="1">
      <c r="A117" s="33"/>
      <c r="B117" s="34"/>
      <c r="C117" s="206" t="s">
        <v>197</v>
      </c>
      <c r="D117" s="206" t="s">
        <v>130</v>
      </c>
      <c r="E117" s="207" t="s">
        <v>198</v>
      </c>
      <c r="F117" s="208" t="s">
        <v>199</v>
      </c>
      <c r="G117" s="209" t="s">
        <v>133</v>
      </c>
      <c r="H117" s="210">
        <v>11548</v>
      </c>
      <c r="I117" s="211">
        <v>0.52000000000000002</v>
      </c>
      <c r="J117" s="211">
        <f>ROUND(I117*H117,2)</f>
        <v>6004.96</v>
      </c>
      <c r="K117" s="208" t="s">
        <v>134</v>
      </c>
      <c r="L117" s="39"/>
      <c r="M117" s="212" t="s">
        <v>17</v>
      </c>
      <c r="N117" s="213" t="s">
        <v>41</v>
      </c>
      <c r="O117" s="214">
        <v>0.001</v>
      </c>
      <c r="P117" s="214">
        <f>O117*H117</f>
        <v>11.548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135</v>
      </c>
      <c r="AT117" s="216" t="s">
        <v>130</v>
      </c>
      <c r="AU117" s="216" t="s">
        <v>80</v>
      </c>
      <c r="AY117" s="18" t="s">
        <v>128</v>
      </c>
      <c r="BE117" s="217">
        <f>IF(N117="základní",J117,0)</f>
        <v>6004.96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6004.96</v>
      </c>
      <c r="BL117" s="18" t="s">
        <v>135</v>
      </c>
      <c r="BM117" s="216" t="s">
        <v>200</v>
      </c>
    </row>
    <row r="118" s="2" customFormat="1">
      <c r="A118" s="33"/>
      <c r="B118" s="34"/>
      <c r="C118" s="35"/>
      <c r="D118" s="218" t="s">
        <v>137</v>
      </c>
      <c r="E118" s="35"/>
      <c r="F118" s="219" t="s">
        <v>201</v>
      </c>
      <c r="G118" s="35"/>
      <c r="H118" s="35"/>
      <c r="I118" s="35"/>
      <c r="J118" s="35"/>
      <c r="K118" s="35"/>
      <c r="L118" s="39"/>
      <c r="M118" s="220"/>
      <c r="N118" s="221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137</v>
      </c>
      <c r="AU118" s="18" t="s">
        <v>80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202</v>
      </c>
      <c r="G119" s="223"/>
      <c r="H119" s="227">
        <v>11548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78</v>
      </c>
      <c r="AY119" s="232" t="s">
        <v>128</v>
      </c>
    </row>
    <row r="120" s="2" customFormat="1" ht="33" customHeight="1">
      <c r="A120" s="33"/>
      <c r="B120" s="34"/>
      <c r="C120" s="206" t="s">
        <v>203</v>
      </c>
      <c r="D120" s="206" t="s">
        <v>130</v>
      </c>
      <c r="E120" s="207" t="s">
        <v>204</v>
      </c>
      <c r="F120" s="208" t="s">
        <v>205</v>
      </c>
      <c r="G120" s="209" t="s">
        <v>206</v>
      </c>
      <c r="H120" s="210">
        <v>1.155</v>
      </c>
      <c r="I120" s="211">
        <v>3100</v>
      </c>
      <c r="J120" s="211">
        <f>ROUND(I120*H120,2)</f>
        <v>3580.5</v>
      </c>
      <c r="K120" s="208" t="s">
        <v>134</v>
      </c>
      <c r="L120" s="39"/>
      <c r="M120" s="212" t="s">
        <v>17</v>
      </c>
      <c r="N120" s="213" t="s">
        <v>41</v>
      </c>
      <c r="O120" s="214">
        <v>3.3100000000000001</v>
      </c>
      <c r="P120" s="214">
        <f>O120*H120</f>
        <v>3.8230500000000003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3580.5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3580.5</v>
      </c>
      <c r="BL120" s="18" t="s">
        <v>135</v>
      </c>
      <c r="BM120" s="216" t="s">
        <v>207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208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209</v>
      </c>
      <c r="G122" s="223"/>
      <c r="H122" s="227">
        <v>1.155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37.8" customHeight="1">
      <c r="A123" s="33"/>
      <c r="B123" s="34"/>
      <c r="C123" s="206" t="s">
        <v>210</v>
      </c>
      <c r="D123" s="206" t="s">
        <v>130</v>
      </c>
      <c r="E123" s="207" t="s">
        <v>211</v>
      </c>
      <c r="F123" s="208" t="s">
        <v>212</v>
      </c>
      <c r="G123" s="209" t="s">
        <v>206</v>
      </c>
      <c r="H123" s="210">
        <v>0.54100000000000004</v>
      </c>
      <c r="I123" s="211">
        <v>10300</v>
      </c>
      <c r="J123" s="211">
        <f>ROUND(I123*H123,2)</f>
        <v>5572.3000000000002</v>
      </c>
      <c r="K123" s="208" t="s">
        <v>134</v>
      </c>
      <c r="L123" s="39"/>
      <c r="M123" s="212" t="s">
        <v>17</v>
      </c>
      <c r="N123" s="213" t="s">
        <v>41</v>
      </c>
      <c r="O123" s="214">
        <v>2.7650000000000001</v>
      </c>
      <c r="P123" s="214">
        <f>O123*H123</f>
        <v>1.4958650000000002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135</v>
      </c>
      <c r="AT123" s="216" t="s">
        <v>130</v>
      </c>
      <c r="AU123" s="216" t="s">
        <v>80</v>
      </c>
      <c r="AY123" s="18" t="s">
        <v>128</v>
      </c>
      <c r="BE123" s="217">
        <f>IF(N123="základní",J123,0)</f>
        <v>5572.3000000000002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5572.3000000000002</v>
      </c>
      <c r="BL123" s="18" t="s">
        <v>135</v>
      </c>
      <c r="BM123" s="216" t="s">
        <v>213</v>
      </c>
    </row>
    <row r="124" s="2" customFormat="1">
      <c r="A124" s="33"/>
      <c r="B124" s="34"/>
      <c r="C124" s="35"/>
      <c r="D124" s="218" t="s">
        <v>137</v>
      </c>
      <c r="E124" s="35"/>
      <c r="F124" s="219" t="s">
        <v>214</v>
      </c>
      <c r="G124" s="35"/>
      <c r="H124" s="35"/>
      <c r="I124" s="35"/>
      <c r="J124" s="35"/>
      <c r="K124" s="35"/>
      <c r="L124" s="39"/>
      <c r="M124" s="220"/>
      <c r="N124" s="221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137</v>
      </c>
      <c r="AU124" s="18" t="s">
        <v>80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215</v>
      </c>
      <c r="G125" s="223"/>
      <c r="H125" s="227">
        <v>0.54100000000000004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12" customFormat="1" ht="22.8" customHeight="1">
      <c r="A126" s="12"/>
      <c r="B126" s="191"/>
      <c r="C126" s="192"/>
      <c r="D126" s="193" t="s">
        <v>69</v>
      </c>
      <c r="E126" s="204" t="s">
        <v>146</v>
      </c>
      <c r="F126" s="204" t="s">
        <v>216</v>
      </c>
      <c r="G126" s="192"/>
      <c r="H126" s="192"/>
      <c r="I126" s="192"/>
      <c r="J126" s="205">
        <f>BK126</f>
        <v>702053.48999999999</v>
      </c>
      <c r="K126" s="192"/>
      <c r="L126" s="196"/>
      <c r="M126" s="197"/>
      <c r="N126" s="198"/>
      <c r="O126" s="198"/>
      <c r="P126" s="199">
        <f>SUM(P127:P147)</f>
        <v>1341.7489999999998</v>
      </c>
      <c r="Q126" s="198"/>
      <c r="R126" s="199">
        <f>SUM(R127:R147)</f>
        <v>13.243039999999999</v>
      </c>
      <c r="S126" s="198"/>
      <c r="T126" s="200">
        <f>SUM(T127:T147)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78</v>
      </c>
      <c r="AT126" s="202" t="s">
        <v>69</v>
      </c>
      <c r="AU126" s="202" t="s">
        <v>78</v>
      </c>
      <c r="AY126" s="201" t="s">
        <v>128</v>
      </c>
      <c r="BK126" s="203">
        <f>SUM(BK127:BK147)</f>
        <v>702053.48999999999</v>
      </c>
    </row>
    <row r="127" s="2" customFormat="1" ht="49.05" customHeight="1">
      <c r="A127" s="33"/>
      <c r="B127" s="34"/>
      <c r="C127" s="206" t="s">
        <v>217</v>
      </c>
      <c r="D127" s="206" t="s">
        <v>130</v>
      </c>
      <c r="E127" s="207" t="s">
        <v>218</v>
      </c>
      <c r="F127" s="208" t="s">
        <v>219</v>
      </c>
      <c r="G127" s="209" t="s">
        <v>220</v>
      </c>
      <c r="H127" s="210">
        <v>1969</v>
      </c>
      <c r="I127" s="211">
        <v>319</v>
      </c>
      <c r="J127" s="211">
        <f>ROUND(I127*H127,2)</f>
        <v>628111</v>
      </c>
      <c r="K127" s="208" t="s">
        <v>134</v>
      </c>
      <c r="L127" s="39"/>
      <c r="M127" s="212" t="s">
        <v>17</v>
      </c>
      <c r="N127" s="213" t="s">
        <v>41</v>
      </c>
      <c r="O127" s="214">
        <v>0.66500000000000004</v>
      </c>
      <c r="P127" s="214">
        <f>O127*H127</f>
        <v>1309.385</v>
      </c>
      <c r="Q127" s="214">
        <v>0.00123</v>
      </c>
      <c r="R127" s="214">
        <f>Q127*H127</f>
        <v>2.4218699999999997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628111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628111</v>
      </c>
      <c r="BL127" s="18" t="s">
        <v>135</v>
      </c>
      <c r="BM127" s="216" t="s">
        <v>221</v>
      </c>
    </row>
    <row r="128" s="2" customFormat="1">
      <c r="A128" s="33"/>
      <c r="B128" s="34"/>
      <c r="C128" s="35"/>
      <c r="D128" s="218" t="s">
        <v>137</v>
      </c>
      <c r="E128" s="35"/>
      <c r="F128" s="219" t="s">
        <v>222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137</v>
      </c>
      <c r="AU128" s="18" t="s">
        <v>80</v>
      </c>
    </row>
    <row r="129" s="2" customFormat="1">
      <c r="A129" s="33"/>
      <c r="B129" s="34"/>
      <c r="C129" s="35"/>
      <c r="D129" s="224" t="s">
        <v>188</v>
      </c>
      <c r="E129" s="35"/>
      <c r="F129" s="261" t="s">
        <v>223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188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224</v>
      </c>
      <c r="G130" s="223"/>
      <c r="H130" s="227">
        <v>1969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16.5" customHeight="1">
      <c r="A131" s="33"/>
      <c r="B131" s="34"/>
      <c r="C131" s="252" t="s">
        <v>8</v>
      </c>
      <c r="D131" s="252" t="s">
        <v>183</v>
      </c>
      <c r="E131" s="253" t="s">
        <v>225</v>
      </c>
      <c r="F131" s="254" t="s">
        <v>226</v>
      </c>
      <c r="G131" s="255" t="s">
        <v>155</v>
      </c>
      <c r="H131" s="256">
        <v>15.321999999999999</v>
      </c>
      <c r="I131" s="257">
        <v>2870</v>
      </c>
      <c r="J131" s="257">
        <f>ROUND(I131*H131,2)</f>
        <v>43974.139999999999</v>
      </c>
      <c r="K131" s="254" t="s">
        <v>134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0.65000000000000002</v>
      </c>
      <c r="R131" s="214">
        <f>Q131*H131</f>
        <v>9.9592999999999989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43974.139999999999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43974.139999999999</v>
      </c>
      <c r="BL131" s="18" t="s">
        <v>135</v>
      </c>
      <c r="BM131" s="216" t="s">
        <v>227</v>
      </c>
    </row>
    <row r="132" s="2" customFormat="1">
      <c r="A132" s="33"/>
      <c r="B132" s="34"/>
      <c r="C132" s="35"/>
      <c r="D132" s="224" t="s">
        <v>188</v>
      </c>
      <c r="E132" s="35"/>
      <c r="F132" s="261" t="s">
        <v>228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188</v>
      </c>
      <c r="AU132" s="18" t="s">
        <v>80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229</v>
      </c>
      <c r="G133" s="223"/>
      <c r="H133" s="227">
        <v>10.846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70</v>
      </c>
      <c r="AY133" s="232" t="s">
        <v>128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230</v>
      </c>
      <c r="G134" s="223"/>
      <c r="H134" s="227">
        <v>3.5169999999999999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70</v>
      </c>
      <c r="AY134" s="232" t="s">
        <v>128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231</v>
      </c>
      <c r="G135" s="223"/>
      <c r="H135" s="227">
        <v>0.93300000000000005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70</v>
      </c>
      <c r="AY135" s="232" t="s">
        <v>128</v>
      </c>
    </row>
    <row r="136" s="13" customFormat="1">
      <c r="A136" s="13"/>
      <c r="B136" s="222"/>
      <c r="C136" s="223"/>
      <c r="D136" s="224" t="s">
        <v>139</v>
      </c>
      <c r="E136" s="225" t="s">
        <v>17</v>
      </c>
      <c r="F136" s="226" t="s">
        <v>232</v>
      </c>
      <c r="G136" s="223"/>
      <c r="H136" s="227">
        <v>0.025999999999999999</v>
      </c>
      <c r="I136" s="223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139</v>
      </c>
      <c r="AU136" s="232" t="s">
        <v>80</v>
      </c>
      <c r="AV136" s="13" t="s">
        <v>80</v>
      </c>
      <c r="AW136" s="13" t="s">
        <v>31</v>
      </c>
      <c r="AX136" s="13" t="s">
        <v>70</v>
      </c>
      <c r="AY136" s="232" t="s">
        <v>128</v>
      </c>
    </row>
    <row r="137" s="15" customFormat="1">
      <c r="A137" s="15"/>
      <c r="B137" s="242"/>
      <c r="C137" s="243"/>
      <c r="D137" s="224" t="s">
        <v>139</v>
      </c>
      <c r="E137" s="244" t="s">
        <v>17</v>
      </c>
      <c r="F137" s="245" t="s">
        <v>159</v>
      </c>
      <c r="G137" s="243"/>
      <c r="H137" s="246">
        <v>15.321999999999999</v>
      </c>
      <c r="I137" s="243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1" t="s">
        <v>139</v>
      </c>
      <c r="AU137" s="251" t="s">
        <v>80</v>
      </c>
      <c r="AV137" s="15" t="s">
        <v>135</v>
      </c>
      <c r="AW137" s="15" t="s">
        <v>31</v>
      </c>
      <c r="AX137" s="15" t="s">
        <v>78</v>
      </c>
      <c r="AY137" s="251" t="s">
        <v>128</v>
      </c>
    </row>
    <row r="138" s="2" customFormat="1" ht="33" customHeight="1">
      <c r="A138" s="33"/>
      <c r="B138" s="34"/>
      <c r="C138" s="206" t="s">
        <v>233</v>
      </c>
      <c r="D138" s="206" t="s">
        <v>130</v>
      </c>
      <c r="E138" s="207" t="s">
        <v>234</v>
      </c>
      <c r="F138" s="208" t="s">
        <v>235</v>
      </c>
      <c r="G138" s="209" t="s">
        <v>220</v>
      </c>
      <c r="H138" s="210">
        <v>24</v>
      </c>
      <c r="I138" s="211">
        <v>816</v>
      </c>
      <c r="J138" s="211">
        <f>ROUND(I138*H138,2)</f>
        <v>19584</v>
      </c>
      <c r="K138" s="208" t="s">
        <v>134</v>
      </c>
      <c r="L138" s="39"/>
      <c r="M138" s="212" t="s">
        <v>17</v>
      </c>
      <c r="N138" s="213" t="s">
        <v>41</v>
      </c>
      <c r="O138" s="214">
        <v>1.2749999999999999</v>
      </c>
      <c r="P138" s="214">
        <f>O138*H138</f>
        <v>30.599999999999998</v>
      </c>
      <c r="Q138" s="214">
        <v>0.0039199999999999999</v>
      </c>
      <c r="R138" s="214">
        <f>Q138*H138</f>
        <v>0.094079999999999997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19584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19584</v>
      </c>
      <c r="BL138" s="18" t="s">
        <v>135</v>
      </c>
      <c r="BM138" s="216" t="s">
        <v>236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237</v>
      </c>
      <c r="G139" s="35"/>
      <c r="H139" s="35"/>
      <c r="I139" s="35"/>
      <c r="J139" s="35"/>
      <c r="K139" s="35"/>
      <c r="L139" s="39"/>
      <c r="M139" s="220"/>
      <c r="N139" s="221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>
      <c r="A140" s="33"/>
      <c r="B140" s="34"/>
      <c r="C140" s="35"/>
      <c r="D140" s="224" t="s">
        <v>188</v>
      </c>
      <c r="E140" s="35"/>
      <c r="F140" s="261" t="s">
        <v>238</v>
      </c>
      <c r="G140" s="35"/>
      <c r="H140" s="35"/>
      <c r="I140" s="35"/>
      <c r="J140" s="35"/>
      <c r="K140" s="35"/>
      <c r="L140" s="39"/>
      <c r="M140" s="220"/>
      <c r="N140" s="221"/>
      <c r="O140" s="78"/>
      <c r="P140" s="78"/>
      <c r="Q140" s="78"/>
      <c r="R140" s="78"/>
      <c r="S140" s="78"/>
      <c r="T140" s="7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188</v>
      </c>
      <c r="AU140" s="18" t="s">
        <v>80</v>
      </c>
    </row>
    <row r="141" s="13" customFormat="1">
      <c r="A141" s="13"/>
      <c r="B141" s="222"/>
      <c r="C141" s="223"/>
      <c r="D141" s="224" t="s">
        <v>139</v>
      </c>
      <c r="E141" s="225" t="s">
        <v>17</v>
      </c>
      <c r="F141" s="226" t="s">
        <v>239</v>
      </c>
      <c r="G141" s="223"/>
      <c r="H141" s="227">
        <v>24</v>
      </c>
      <c r="I141" s="223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139</v>
      </c>
      <c r="AU141" s="232" t="s">
        <v>80</v>
      </c>
      <c r="AV141" s="13" t="s">
        <v>80</v>
      </c>
      <c r="AW141" s="13" t="s">
        <v>31</v>
      </c>
      <c r="AX141" s="13" t="s">
        <v>78</v>
      </c>
      <c r="AY141" s="232" t="s">
        <v>128</v>
      </c>
    </row>
    <row r="142" s="2" customFormat="1" ht="16.5" customHeight="1">
      <c r="A142" s="33"/>
      <c r="B142" s="34"/>
      <c r="C142" s="252" t="s">
        <v>240</v>
      </c>
      <c r="D142" s="252" t="s">
        <v>183</v>
      </c>
      <c r="E142" s="253" t="s">
        <v>225</v>
      </c>
      <c r="F142" s="254" t="s">
        <v>226</v>
      </c>
      <c r="G142" s="255" t="s">
        <v>155</v>
      </c>
      <c r="H142" s="256">
        <v>1.0049999999999999</v>
      </c>
      <c r="I142" s="257">
        <v>2870</v>
      </c>
      <c r="J142" s="257">
        <f>ROUND(I142*H142,2)</f>
        <v>2884.3499999999999</v>
      </c>
      <c r="K142" s="254" t="s">
        <v>134</v>
      </c>
      <c r="L142" s="258"/>
      <c r="M142" s="259" t="s">
        <v>17</v>
      </c>
      <c r="N142" s="260" t="s">
        <v>41</v>
      </c>
      <c r="O142" s="214">
        <v>0</v>
      </c>
      <c r="P142" s="214">
        <f>O142*H142</f>
        <v>0</v>
      </c>
      <c r="Q142" s="214">
        <v>0.65000000000000002</v>
      </c>
      <c r="R142" s="214">
        <f>Q142*H142</f>
        <v>0.65325</v>
      </c>
      <c r="S142" s="214">
        <v>0</v>
      </c>
      <c r="T142" s="21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176</v>
      </c>
      <c r="AT142" s="216" t="s">
        <v>183</v>
      </c>
      <c r="AU142" s="216" t="s">
        <v>80</v>
      </c>
      <c r="AY142" s="18" t="s">
        <v>128</v>
      </c>
      <c r="BE142" s="217">
        <f>IF(N142="základní",J142,0)</f>
        <v>2884.3499999999999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2884.3499999999999</v>
      </c>
      <c r="BL142" s="18" t="s">
        <v>135</v>
      </c>
      <c r="BM142" s="216" t="s">
        <v>241</v>
      </c>
    </row>
    <row r="143" s="2" customFormat="1">
      <c r="A143" s="33"/>
      <c r="B143" s="34"/>
      <c r="C143" s="35"/>
      <c r="D143" s="224" t="s">
        <v>188</v>
      </c>
      <c r="E143" s="35"/>
      <c r="F143" s="261" t="s">
        <v>242</v>
      </c>
      <c r="G143" s="35"/>
      <c r="H143" s="35"/>
      <c r="I143" s="35"/>
      <c r="J143" s="35"/>
      <c r="K143" s="35"/>
      <c r="L143" s="39"/>
      <c r="M143" s="220"/>
      <c r="N143" s="221"/>
      <c r="O143" s="78"/>
      <c r="P143" s="78"/>
      <c r="Q143" s="78"/>
      <c r="R143" s="78"/>
      <c r="S143" s="78"/>
      <c r="T143" s="79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188</v>
      </c>
      <c r="AU143" s="18" t="s">
        <v>80</v>
      </c>
    </row>
    <row r="144" s="13" customFormat="1">
      <c r="A144" s="13"/>
      <c r="B144" s="222"/>
      <c r="C144" s="223"/>
      <c r="D144" s="224" t="s">
        <v>139</v>
      </c>
      <c r="E144" s="225" t="s">
        <v>17</v>
      </c>
      <c r="F144" s="226" t="s">
        <v>243</v>
      </c>
      <c r="G144" s="223"/>
      <c r="H144" s="227">
        <v>1.0049999999999999</v>
      </c>
      <c r="I144" s="223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139</v>
      </c>
      <c r="AU144" s="232" t="s">
        <v>80</v>
      </c>
      <c r="AV144" s="13" t="s">
        <v>80</v>
      </c>
      <c r="AW144" s="13" t="s">
        <v>31</v>
      </c>
      <c r="AX144" s="13" t="s">
        <v>78</v>
      </c>
      <c r="AY144" s="232" t="s">
        <v>128</v>
      </c>
    </row>
    <row r="145" s="2" customFormat="1" ht="21.75" customHeight="1">
      <c r="A145" s="33"/>
      <c r="B145" s="34"/>
      <c r="C145" s="206" t="s">
        <v>244</v>
      </c>
      <c r="D145" s="206" t="s">
        <v>130</v>
      </c>
      <c r="E145" s="207" t="s">
        <v>245</v>
      </c>
      <c r="F145" s="208" t="s">
        <v>246</v>
      </c>
      <c r="G145" s="209" t="s">
        <v>247</v>
      </c>
      <c r="H145" s="210">
        <v>3</v>
      </c>
      <c r="I145" s="211">
        <v>2500</v>
      </c>
      <c r="J145" s="211">
        <f>ROUND(I145*H145,2)</f>
        <v>7500</v>
      </c>
      <c r="K145" s="208" t="s">
        <v>17</v>
      </c>
      <c r="L145" s="39"/>
      <c r="M145" s="212" t="s">
        <v>17</v>
      </c>
      <c r="N145" s="213" t="s">
        <v>41</v>
      </c>
      <c r="O145" s="214">
        <v>0.58799999999999997</v>
      </c>
      <c r="P145" s="214">
        <f>O145*H145</f>
        <v>1.7639999999999998</v>
      </c>
      <c r="Q145" s="214">
        <v>0.038179999999999999</v>
      </c>
      <c r="R145" s="214">
        <f>Q145*H145</f>
        <v>0.11454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135</v>
      </c>
      <c r="AT145" s="216" t="s">
        <v>130</v>
      </c>
      <c r="AU145" s="216" t="s">
        <v>80</v>
      </c>
      <c r="AY145" s="18" t="s">
        <v>128</v>
      </c>
      <c r="BE145" s="217">
        <f>IF(N145="základní",J145,0)</f>
        <v>7500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78</v>
      </c>
      <c r="BK145" s="217">
        <f>ROUND(I145*H145,2)</f>
        <v>7500</v>
      </c>
      <c r="BL145" s="18" t="s">
        <v>135</v>
      </c>
      <c r="BM145" s="216" t="s">
        <v>248</v>
      </c>
    </row>
    <row r="146" s="2" customFormat="1">
      <c r="A146" s="33"/>
      <c r="B146" s="34"/>
      <c r="C146" s="35"/>
      <c r="D146" s="224" t="s">
        <v>188</v>
      </c>
      <c r="E146" s="35"/>
      <c r="F146" s="261" t="s">
        <v>249</v>
      </c>
      <c r="G146" s="35"/>
      <c r="H146" s="35"/>
      <c r="I146" s="35"/>
      <c r="J146" s="35"/>
      <c r="K146" s="35"/>
      <c r="L146" s="39"/>
      <c r="M146" s="220"/>
      <c r="N146" s="221"/>
      <c r="O146" s="78"/>
      <c r="P146" s="78"/>
      <c r="Q146" s="78"/>
      <c r="R146" s="78"/>
      <c r="S146" s="78"/>
      <c r="T146" s="79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188</v>
      </c>
      <c r="AU146" s="18" t="s">
        <v>80</v>
      </c>
    </row>
    <row r="147" s="13" customFormat="1">
      <c r="A147" s="13"/>
      <c r="B147" s="222"/>
      <c r="C147" s="223"/>
      <c r="D147" s="224" t="s">
        <v>139</v>
      </c>
      <c r="E147" s="225" t="s">
        <v>17</v>
      </c>
      <c r="F147" s="226" t="s">
        <v>146</v>
      </c>
      <c r="G147" s="223"/>
      <c r="H147" s="227">
        <v>3</v>
      </c>
      <c r="I147" s="223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139</v>
      </c>
      <c r="AU147" s="232" t="s">
        <v>80</v>
      </c>
      <c r="AV147" s="13" t="s">
        <v>80</v>
      </c>
      <c r="AW147" s="13" t="s">
        <v>31</v>
      </c>
      <c r="AX147" s="13" t="s">
        <v>78</v>
      </c>
      <c r="AY147" s="232" t="s">
        <v>128</v>
      </c>
    </row>
    <row r="148" s="12" customFormat="1" ht="22.8" customHeight="1">
      <c r="A148" s="12"/>
      <c r="B148" s="191"/>
      <c r="C148" s="192"/>
      <c r="D148" s="193" t="s">
        <v>69</v>
      </c>
      <c r="E148" s="204" t="s">
        <v>250</v>
      </c>
      <c r="F148" s="204" t="s">
        <v>251</v>
      </c>
      <c r="G148" s="192"/>
      <c r="H148" s="192"/>
      <c r="I148" s="192"/>
      <c r="J148" s="205">
        <f>BK148</f>
        <v>149129.64000000001</v>
      </c>
      <c r="K148" s="192"/>
      <c r="L148" s="196"/>
      <c r="M148" s="197"/>
      <c r="N148" s="198"/>
      <c r="O148" s="198"/>
      <c r="P148" s="199">
        <f>SUM(P149:P150)</f>
        <v>276.58024900000004</v>
      </c>
      <c r="Q148" s="198"/>
      <c r="R148" s="199">
        <f>SUM(R149:R150)</f>
        <v>0</v>
      </c>
      <c r="S148" s="198"/>
      <c r="T148" s="200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78</v>
      </c>
      <c r="AT148" s="202" t="s">
        <v>69</v>
      </c>
      <c r="AU148" s="202" t="s">
        <v>78</v>
      </c>
      <c r="AY148" s="201" t="s">
        <v>128</v>
      </c>
      <c r="BK148" s="203">
        <f>SUM(BK149:BK150)</f>
        <v>149129.64000000001</v>
      </c>
    </row>
    <row r="149" s="2" customFormat="1" ht="24.15" customHeight="1">
      <c r="A149" s="33"/>
      <c r="B149" s="34"/>
      <c r="C149" s="206" t="s">
        <v>252</v>
      </c>
      <c r="D149" s="206" t="s">
        <v>130</v>
      </c>
      <c r="E149" s="207" t="s">
        <v>253</v>
      </c>
      <c r="F149" s="208" t="s">
        <v>254</v>
      </c>
      <c r="G149" s="209" t="s">
        <v>255</v>
      </c>
      <c r="H149" s="210">
        <v>138.083</v>
      </c>
      <c r="I149" s="211">
        <v>1080</v>
      </c>
      <c r="J149" s="211">
        <f>ROUND(I149*H149,2)</f>
        <v>149129.64000000001</v>
      </c>
      <c r="K149" s="208" t="s">
        <v>134</v>
      </c>
      <c r="L149" s="39"/>
      <c r="M149" s="212" t="s">
        <v>17</v>
      </c>
      <c r="N149" s="213" t="s">
        <v>41</v>
      </c>
      <c r="O149" s="214">
        <v>2.0030000000000001</v>
      </c>
      <c r="P149" s="214">
        <f>O149*H149</f>
        <v>276.58024900000004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135</v>
      </c>
      <c r="AT149" s="216" t="s">
        <v>130</v>
      </c>
      <c r="AU149" s="216" t="s">
        <v>80</v>
      </c>
      <c r="AY149" s="18" t="s">
        <v>128</v>
      </c>
      <c r="BE149" s="217">
        <f>IF(N149="základní",J149,0)</f>
        <v>149129.64000000001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149129.64000000001</v>
      </c>
      <c r="BL149" s="18" t="s">
        <v>135</v>
      </c>
      <c r="BM149" s="216" t="s">
        <v>256</v>
      </c>
    </row>
    <row r="150" s="2" customFormat="1">
      <c r="A150" s="33"/>
      <c r="B150" s="34"/>
      <c r="C150" s="35"/>
      <c r="D150" s="218" t="s">
        <v>137</v>
      </c>
      <c r="E150" s="35"/>
      <c r="F150" s="219" t="s">
        <v>257</v>
      </c>
      <c r="G150" s="35"/>
      <c r="H150" s="35"/>
      <c r="I150" s="35"/>
      <c r="J150" s="35"/>
      <c r="K150" s="35"/>
      <c r="L150" s="39"/>
      <c r="M150" s="262"/>
      <c r="N150" s="263"/>
      <c r="O150" s="264"/>
      <c r="P150" s="264"/>
      <c r="Q150" s="264"/>
      <c r="R150" s="264"/>
      <c r="S150" s="264"/>
      <c r="T150" s="26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137</v>
      </c>
      <c r="AU150" s="18" t="s">
        <v>80</v>
      </c>
    </row>
    <row r="151" s="2" customFormat="1" ht="6.96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9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sheet="1" autoFilter="0" formatColumns="0" formatRows="0" objects="1" scenarios="1" spinCount="100000" saltValue="N6gDRBvdBkIbOZCTjx7aBTwzJSvxXEMc10hVHsBW0/0Zp+kPPsL5UViBPYAmUzvFolAMXOg+vsHsyskC0mgUXA==" hashValue="OT0HL9nwogk144TSRr2t0UJvZM0j2jf+VL3siM667Frd1YzBUeOKkKzXvyDqtb6GJc8NU4EEcmh4Luw7okuLdw==" algorithmName="SHA-512" password="CC35"/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11331"/>
    <hyperlink ref="F90" r:id="rId2" display="https://podminky.urs.cz/item/CS_URS_2022_02/111151331"/>
    <hyperlink ref="F93" r:id="rId3" display="https://podminky.urs.cz/item/CS_URS_2022_02/111211101"/>
    <hyperlink ref="F97" r:id="rId4" display="https://podminky.urs.cz/item/CS_URS_2022_02/132251101"/>
    <hyperlink ref="F101" r:id="rId5" display="https://podminky.urs.cz/item/CS_URS_2022_02/174151101"/>
    <hyperlink ref="F106" r:id="rId6" display="https://podminky.urs.cz/item/CS_URS_2022_02/119005131"/>
    <hyperlink ref="F109" r:id="rId7" display="https://podminky.urs.cz/item/CS_URS_2022_02/181451311"/>
    <hyperlink ref="F115" r:id="rId8" display="https://podminky.urs.cz/item/CS_URS_2022_02/183403151"/>
    <hyperlink ref="F118" r:id="rId9" display="https://podminky.urs.cz/item/CS_URS_2022_02/183403161"/>
    <hyperlink ref="F121" r:id="rId10" display="https://podminky.urs.cz/item/CS_URS_2022_02/183408252"/>
    <hyperlink ref="F124" r:id="rId11" display="https://podminky.urs.cz/item/CS_URS_2022_02/183551613"/>
    <hyperlink ref="F128" r:id="rId12" display="https://podminky.urs.cz/item/CS_URS_2022_02/348951256"/>
    <hyperlink ref="F139" r:id="rId13" display="https://podminky.urs.cz/item/CS_URS_2022_02/348952178"/>
    <hyperlink ref="F150" r:id="rId14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258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1461454.01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ROUND((SUM(BE82:BE160)),  2)</f>
        <v>1461454.01</v>
      </c>
      <c r="G33" s="33"/>
      <c r="H33" s="33"/>
      <c r="I33" s="152">
        <v>0.20999999999999999</v>
      </c>
      <c r="J33" s="151">
        <f>ROUND(((SUM(BE82:BE160))*I33),  2)</f>
        <v>306905.34000000003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ROUND((SUM(BF82:BF160)),  2)</f>
        <v>0</v>
      </c>
      <c r="G34" s="33"/>
      <c r="H34" s="33"/>
      <c r="I34" s="152">
        <v>0.14999999999999999</v>
      </c>
      <c r="J34" s="151">
        <f>ROUND(((SUM(BF82:BF160))*I34),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ROUND((SUM(BG82:BG160)),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ROUND((SUM(BH82:BH160)),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ROUND((SUM(BI82:BI160)),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1768359.3500000001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210030-03-02 - Výsadba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1461454.01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J83</f>
        <v>1461454.01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J84</f>
        <v>1396578.4099999999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112</v>
      </c>
      <c r="E62" s="177"/>
      <c r="F62" s="177"/>
      <c r="G62" s="177"/>
      <c r="H62" s="177"/>
      <c r="I62" s="177"/>
      <c r="J62" s="178">
        <f>J158</f>
        <v>64875.599999999999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4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210030-03-02 - Výsadba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1461454.01</v>
      </c>
      <c r="K82" s="35"/>
      <c r="L82" s="39"/>
      <c r="M82" s="89"/>
      <c r="N82" s="187"/>
      <c r="O82" s="90"/>
      <c r="P82" s="188">
        <f>P83</f>
        <v>1912.6183700000001</v>
      </c>
      <c r="Q82" s="90"/>
      <c r="R82" s="188">
        <f>R83</f>
        <v>60.070129999999999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1461454.01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126</v>
      </c>
      <c r="F83" s="194" t="s">
        <v>127</v>
      </c>
      <c r="G83" s="192"/>
      <c r="H83" s="192"/>
      <c r="I83" s="192"/>
      <c r="J83" s="195">
        <f>BK83</f>
        <v>1461454.01</v>
      </c>
      <c r="K83" s="192"/>
      <c r="L83" s="196"/>
      <c r="M83" s="197"/>
      <c r="N83" s="198"/>
      <c r="O83" s="198"/>
      <c r="P83" s="199">
        <f>P84+P158</f>
        <v>1912.6183700000001</v>
      </c>
      <c r="Q83" s="198"/>
      <c r="R83" s="199">
        <f>R84+R158</f>
        <v>60.070129999999999</v>
      </c>
      <c r="S83" s="198"/>
      <c r="T83" s="200">
        <f>T84+T158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78</v>
      </c>
      <c r="AT83" s="202" t="s">
        <v>69</v>
      </c>
      <c r="AU83" s="202" t="s">
        <v>70</v>
      </c>
      <c r="AY83" s="201" t="s">
        <v>128</v>
      </c>
      <c r="BK83" s="203">
        <f>BK84+BK158</f>
        <v>1461454.01</v>
      </c>
    </row>
    <row r="84" s="12" customFormat="1" ht="22.8" customHeight="1">
      <c r="A84" s="12"/>
      <c r="B84" s="191"/>
      <c r="C84" s="192"/>
      <c r="D84" s="193" t="s">
        <v>69</v>
      </c>
      <c r="E84" s="204" t="s">
        <v>78</v>
      </c>
      <c r="F84" s="204" t="s">
        <v>129</v>
      </c>
      <c r="G84" s="192"/>
      <c r="H84" s="192"/>
      <c r="I84" s="192"/>
      <c r="J84" s="205">
        <f>BK84</f>
        <v>1396578.4099999999</v>
      </c>
      <c r="K84" s="192"/>
      <c r="L84" s="196"/>
      <c r="M84" s="197"/>
      <c r="N84" s="198"/>
      <c r="O84" s="198"/>
      <c r="P84" s="199">
        <f>SUM(P85:P157)</f>
        <v>1792.2981600000001</v>
      </c>
      <c r="Q84" s="198"/>
      <c r="R84" s="199">
        <f>SUM(R85:R157)</f>
        <v>60.070129999999999</v>
      </c>
      <c r="S84" s="198"/>
      <c r="T84" s="200">
        <f>SUM(T85:T157)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78</v>
      </c>
      <c r="AY84" s="201" t="s">
        <v>128</v>
      </c>
      <c r="BK84" s="203">
        <f>SUM(BK85:BK157)</f>
        <v>1396578.4099999999</v>
      </c>
    </row>
    <row r="85" s="2" customFormat="1" ht="37.8" customHeight="1">
      <c r="A85" s="33"/>
      <c r="B85" s="34"/>
      <c r="C85" s="206" t="s">
        <v>78</v>
      </c>
      <c r="D85" s="206" t="s">
        <v>130</v>
      </c>
      <c r="E85" s="207" t="s">
        <v>259</v>
      </c>
      <c r="F85" s="208" t="s">
        <v>260</v>
      </c>
      <c r="G85" s="209" t="s">
        <v>261</v>
      </c>
      <c r="H85" s="210">
        <v>1526</v>
      </c>
      <c r="I85" s="211">
        <v>48</v>
      </c>
      <c r="J85" s="211">
        <f>ROUND(I85*H85,2)</f>
        <v>73248</v>
      </c>
      <c r="K85" s="208" t="s">
        <v>134</v>
      </c>
      <c r="L85" s="39"/>
      <c r="M85" s="212" t="s">
        <v>17</v>
      </c>
      <c r="N85" s="213" t="s">
        <v>41</v>
      </c>
      <c r="O85" s="214">
        <v>0.14099999999999999</v>
      </c>
      <c r="P85" s="214">
        <f>O85*H85</f>
        <v>215.16599999999997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135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73248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73248</v>
      </c>
      <c r="BL85" s="18" t="s">
        <v>135</v>
      </c>
      <c r="BM85" s="216" t="s">
        <v>262</v>
      </c>
    </row>
    <row r="86" s="2" customFormat="1">
      <c r="A86" s="33"/>
      <c r="B86" s="34"/>
      <c r="C86" s="35"/>
      <c r="D86" s="218" t="s">
        <v>137</v>
      </c>
      <c r="E86" s="35"/>
      <c r="F86" s="219" t="s">
        <v>263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264</v>
      </c>
      <c r="G87" s="223"/>
      <c r="H87" s="227">
        <v>1526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37.8" customHeight="1">
      <c r="A88" s="33"/>
      <c r="B88" s="34"/>
      <c r="C88" s="206" t="s">
        <v>80</v>
      </c>
      <c r="D88" s="206" t="s">
        <v>130</v>
      </c>
      <c r="E88" s="207" t="s">
        <v>265</v>
      </c>
      <c r="F88" s="208" t="s">
        <v>266</v>
      </c>
      <c r="G88" s="209" t="s">
        <v>261</v>
      </c>
      <c r="H88" s="210">
        <v>1780</v>
      </c>
      <c r="I88" s="211">
        <v>92.599999999999994</v>
      </c>
      <c r="J88" s="211">
        <f>ROUND(I88*H88,2)</f>
        <v>164828</v>
      </c>
      <c r="K88" s="208" t="s">
        <v>134</v>
      </c>
      <c r="L88" s="39"/>
      <c r="M88" s="212" t="s">
        <v>17</v>
      </c>
      <c r="N88" s="213" t="s">
        <v>41</v>
      </c>
      <c r="O88" s="214">
        <v>0.27200000000000002</v>
      </c>
      <c r="P88" s="214">
        <f>O88*H88</f>
        <v>484.16000000000002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135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164828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164828</v>
      </c>
      <c r="BL88" s="18" t="s">
        <v>135</v>
      </c>
      <c r="BM88" s="216" t="s">
        <v>267</v>
      </c>
    </row>
    <row r="89" s="2" customFormat="1">
      <c r="A89" s="33"/>
      <c r="B89" s="34"/>
      <c r="C89" s="35"/>
      <c r="D89" s="218" t="s">
        <v>137</v>
      </c>
      <c r="E89" s="35"/>
      <c r="F89" s="219" t="s">
        <v>268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269</v>
      </c>
      <c r="G90" s="223"/>
      <c r="H90" s="227">
        <v>1780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37.8" customHeight="1">
      <c r="A91" s="33"/>
      <c r="B91" s="34"/>
      <c r="C91" s="206" t="s">
        <v>146</v>
      </c>
      <c r="D91" s="206" t="s">
        <v>130</v>
      </c>
      <c r="E91" s="207" t="s">
        <v>270</v>
      </c>
      <c r="F91" s="208" t="s">
        <v>271</v>
      </c>
      <c r="G91" s="209" t="s">
        <v>261</v>
      </c>
      <c r="H91" s="210">
        <v>1526</v>
      </c>
      <c r="I91" s="211">
        <v>36.299999999999997</v>
      </c>
      <c r="J91" s="211">
        <f>ROUND(I91*H91,2)</f>
        <v>55393.800000000003</v>
      </c>
      <c r="K91" s="208" t="s">
        <v>134</v>
      </c>
      <c r="L91" s="39"/>
      <c r="M91" s="212" t="s">
        <v>17</v>
      </c>
      <c r="N91" s="213" t="s">
        <v>41</v>
      </c>
      <c r="O91" s="214">
        <v>0.104</v>
      </c>
      <c r="P91" s="214">
        <f>O91*H91</f>
        <v>158.70399999999998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135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55393.800000000003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55393.800000000003</v>
      </c>
      <c r="BL91" s="18" t="s">
        <v>135</v>
      </c>
      <c r="BM91" s="216" t="s">
        <v>272</v>
      </c>
    </row>
    <row r="92" s="2" customFormat="1">
      <c r="A92" s="33"/>
      <c r="B92" s="34"/>
      <c r="C92" s="35"/>
      <c r="D92" s="218" t="s">
        <v>137</v>
      </c>
      <c r="E92" s="35"/>
      <c r="F92" s="219" t="s">
        <v>273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2" customFormat="1">
      <c r="A93" s="33"/>
      <c r="B93" s="34"/>
      <c r="C93" s="35"/>
      <c r="D93" s="224" t="s">
        <v>188</v>
      </c>
      <c r="E93" s="35"/>
      <c r="F93" s="261" t="s">
        <v>274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188</v>
      </c>
      <c r="AU93" s="18" t="s">
        <v>80</v>
      </c>
    </row>
    <row r="94" s="2" customFormat="1" ht="16.5" customHeight="1">
      <c r="A94" s="33"/>
      <c r="B94" s="34"/>
      <c r="C94" s="252" t="s">
        <v>135</v>
      </c>
      <c r="D94" s="252" t="s">
        <v>183</v>
      </c>
      <c r="E94" s="253" t="s">
        <v>275</v>
      </c>
      <c r="F94" s="254" t="s">
        <v>276</v>
      </c>
      <c r="G94" s="255" t="s">
        <v>261</v>
      </c>
      <c r="H94" s="256">
        <v>1526</v>
      </c>
      <c r="I94" s="257">
        <v>35</v>
      </c>
      <c r="J94" s="257">
        <f>ROUND(I94*H94,2)</f>
        <v>53410</v>
      </c>
      <c r="K94" s="254" t="s">
        <v>17</v>
      </c>
      <c r="L94" s="258"/>
      <c r="M94" s="259" t="s">
        <v>17</v>
      </c>
      <c r="N94" s="260" t="s">
        <v>41</v>
      </c>
      <c r="O94" s="214">
        <v>0</v>
      </c>
      <c r="P94" s="214">
        <f>O94*H94</f>
        <v>0</v>
      </c>
      <c r="Q94" s="214">
        <v>0.001</v>
      </c>
      <c r="R94" s="214">
        <f>Q94*H94</f>
        <v>1.526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176</v>
      </c>
      <c r="AT94" s="216" t="s">
        <v>183</v>
      </c>
      <c r="AU94" s="216" t="s">
        <v>80</v>
      </c>
      <c r="AY94" s="18" t="s">
        <v>128</v>
      </c>
      <c r="BE94" s="217">
        <f>IF(N94="základní",J94,0)</f>
        <v>53410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53410</v>
      </c>
      <c r="BL94" s="18" t="s">
        <v>135</v>
      </c>
      <c r="BM94" s="216" t="s">
        <v>277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278</v>
      </c>
      <c r="G95" s="223"/>
      <c r="H95" s="227">
        <v>387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279</v>
      </c>
      <c r="G96" s="223"/>
      <c r="H96" s="227">
        <v>263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70</v>
      </c>
      <c r="AY96" s="232" t="s">
        <v>128</v>
      </c>
    </row>
    <row r="97" s="13" customFormat="1">
      <c r="A97" s="13"/>
      <c r="B97" s="222"/>
      <c r="C97" s="223"/>
      <c r="D97" s="224" t="s">
        <v>139</v>
      </c>
      <c r="E97" s="225" t="s">
        <v>17</v>
      </c>
      <c r="F97" s="226" t="s">
        <v>280</v>
      </c>
      <c r="G97" s="223"/>
      <c r="H97" s="227">
        <v>199</v>
      </c>
      <c r="I97" s="223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70</v>
      </c>
      <c r="AY97" s="232" t="s">
        <v>128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281</v>
      </c>
      <c r="G98" s="223"/>
      <c r="H98" s="227">
        <v>274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282</v>
      </c>
      <c r="G99" s="223"/>
      <c r="H99" s="227">
        <v>352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3" customFormat="1">
      <c r="A100" s="13"/>
      <c r="B100" s="222"/>
      <c r="C100" s="223"/>
      <c r="D100" s="224" t="s">
        <v>139</v>
      </c>
      <c r="E100" s="225" t="s">
        <v>17</v>
      </c>
      <c r="F100" s="226" t="s">
        <v>283</v>
      </c>
      <c r="G100" s="223"/>
      <c r="H100" s="227">
        <v>14</v>
      </c>
      <c r="I100" s="223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128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284</v>
      </c>
      <c r="G101" s="223"/>
      <c r="H101" s="227">
        <v>22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128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285</v>
      </c>
      <c r="G102" s="223"/>
      <c r="H102" s="227">
        <v>15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70</v>
      </c>
      <c r="AY102" s="232" t="s">
        <v>128</v>
      </c>
    </row>
    <row r="103" s="15" customFormat="1">
      <c r="A103" s="15"/>
      <c r="B103" s="242"/>
      <c r="C103" s="243"/>
      <c r="D103" s="224" t="s">
        <v>139</v>
      </c>
      <c r="E103" s="244" t="s">
        <v>17</v>
      </c>
      <c r="F103" s="245" t="s">
        <v>159</v>
      </c>
      <c r="G103" s="243"/>
      <c r="H103" s="246">
        <v>1526</v>
      </c>
      <c r="I103" s="243"/>
      <c r="J103" s="243"/>
      <c r="K103" s="243"/>
      <c r="L103" s="247"/>
      <c r="M103" s="248"/>
      <c r="N103" s="249"/>
      <c r="O103" s="249"/>
      <c r="P103" s="249"/>
      <c r="Q103" s="249"/>
      <c r="R103" s="249"/>
      <c r="S103" s="249"/>
      <c r="T103" s="250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1" t="s">
        <v>139</v>
      </c>
      <c r="AU103" s="251" t="s">
        <v>80</v>
      </c>
      <c r="AV103" s="15" t="s">
        <v>135</v>
      </c>
      <c r="AW103" s="15" t="s">
        <v>31</v>
      </c>
      <c r="AX103" s="15" t="s">
        <v>78</v>
      </c>
      <c r="AY103" s="251" t="s">
        <v>128</v>
      </c>
    </row>
    <row r="104" s="2" customFormat="1" ht="37.8" customHeight="1">
      <c r="A104" s="33"/>
      <c r="B104" s="34"/>
      <c r="C104" s="206" t="s">
        <v>160</v>
      </c>
      <c r="D104" s="206" t="s">
        <v>130</v>
      </c>
      <c r="E104" s="207" t="s">
        <v>286</v>
      </c>
      <c r="F104" s="208" t="s">
        <v>287</v>
      </c>
      <c r="G104" s="209" t="s">
        <v>261</v>
      </c>
      <c r="H104" s="210">
        <v>1780</v>
      </c>
      <c r="I104" s="211">
        <v>56.100000000000001</v>
      </c>
      <c r="J104" s="211">
        <f>ROUND(I104*H104,2)</f>
        <v>99858</v>
      </c>
      <c r="K104" s="208" t="s">
        <v>134</v>
      </c>
      <c r="L104" s="39"/>
      <c r="M104" s="212" t="s">
        <v>17</v>
      </c>
      <c r="N104" s="213" t="s">
        <v>41</v>
      </c>
      <c r="O104" s="214">
        <v>0.16200000000000001</v>
      </c>
      <c r="P104" s="214">
        <f>O104*H104</f>
        <v>288.36000000000001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99858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99858</v>
      </c>
      <c r="BL104" s="18" t="s">
        <v>135</v>
      </c>
      <c r="BM104" s="216" t="s">
        <v>288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289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2" customFormat="1">
      <c r="A106" s="33"/>
      <c r="B106" s="34"/>
      <c r="C106" s="35"/>
      <c r="D106" s="224" t="s">
        <v>188</v>
      </c>
      <c r="E106" s="35"/>
      <c r="F106" s="261" t="s">
        <v>290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188</v>
      </c>
      <c r="AU106" s="18" t="s">
        <v>80</v>
      </c>
    </row>
    <row r="107" s="2" customFormat="1" ht="24.15" customHeight="1">
      <c r="A107" s="33"/>
      <c r="B107" s="34"/>
      <c r="C107" s="252" t="s">
        <v>165</v>
      </c>
      <c r="D107" s="252" t="s">
        <v>183</v>
      </c>
      <c r="E107" s="253" t="s">
        <v>291</v>
      </c>
      <c r="F107" s="254" t="s">
        <v>292</v>
      </c>
      <c r="G107" s="255" t="s">
        <v>261</v>
      </c>
      <c r="H107" s="256">
        <v>1780</v>
      </c>
      <c r="I107" s="257">
        <v>80</v>
      </c>
      <c r="J107" s="257">
        <f>ROUND(I107*H107,2)</f>
        <v>142400</v>
      </c>
      <c r="K107" s="254" t="s">
        <v>17</v>
      </c>
      <c r="L107" s="258"/>
      <c r="M107" s="259" t="s">
        <v>17</v>
      </c>
      <c r="N107" s="260" t="s">
        <v>41</v>
      </c>
      <c r="O107" s="214">
        <v>0</v>
      </c>
      <c r="P107" s="214">
        <f>O107*H107</f>
        <v>0</v>
      </c>
      <c r="Q107" s="214">
        <v>0.01</v>
      </c>
      <c r="R107" s="214">
        <f>Q107*H107</f>
        <v>17.800000000000001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176</v>
      </c>
      <c r="AT107" s="216" t="s">
        <v>183</v>
      </c>
      <c r="AU107" s="216" t="s">
        <v>80</v>
      </c>
      <c r="AY107" s="18" t="s">
        <v>128</v>
      </c>
      <c r="BE107" s="217">
        <f>IF(N107="základní",J107,0)</f>
        <v>142400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142400</v>
      </c>
      <c r="BL107" s="18" t="s">
        <v>135</v>
      </c>
      <c r="BM107" s="216" t="s">
        <v>293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294</v>
      </c>
      <c r="G108" s="223"/>
      <c r="H108" s="227">
        <v>167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3" customFormat="1">
      <c r="A109" s="13"/>
      <c r="B109" s="222"/>
      <c r="C109" s="223"/>
      <c r="D109" s="224" t="s">
        <v>139</v>
      </c>
      <c r="E109" s="225" t="s">
        <v>17</v>
      </c>
      <c r="F109" s="226" t="s">
        <v>295</v>
      </c>
      <c r="G109" s="223"/>
      <c r="H109" s="227">
        <v>49</v>
      </c>
      <c r="I109" s="223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139</v>
      </c>
      <c r="AU109" s="232" t="s">
        <v>80</v>
      </c>
      <c r="AV109" s="13" t="s">
        <v>80</v>
      </c>
      <c r="AW109" s="13" t="s">
        <v>31</v>
      </c>
      <c r="AX109" s="13" t="s">
        <v>70</v>
      </c>
      <c r="AY109" s="232" t="s">
        <v>128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296</v>
      </c>
      <c r="G110" s="223"/>
      <c r="H110" s="227">
        <v>114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297</v>
      </c>
      <c r="G111" s="223"/>
      <c r="H111" s="227">
        <v>151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298</v>
      </c>
      <c r="G112" s="223"/>
      <c r="H112" s="227">
        <v>196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299</v>
      </c>
      <c r="G113" s="223"/>
      <c r="H113" s="227">
        <v>195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300</v>
      </c>
      <c r="G114" s="223"/>
      <c r="H114" s="227">
        <v>204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3" customFormat="1">
      <c r="A115" s="13"/>
      <c r="B115" s="222"/>
      <c r="C115" s="223"/>
      <c r="D115" s="224" t="s">
        <v>139</v>
      </c>
      <c r="E115" s="225" t="s">
        <v>17</v>
      </c>
      <c r="F115" s="226" t="s">
        <v>301</v>
      </c>
      <c r="G115" s="223"/>
      <c r="H115" s="227">
        <v>187</v>
      </c>
      <c r="I115" s="223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139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302</v>
      </c>
      <c r="G116" s="223"/>
      <c r="H116" s="227">
        <v>187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303</v>
      </c>
      <c r="G117" s="223"/>
      <c r="H117" s="227">
        <v>199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304</v>
      </c>
      <c r="G118" s="223"/>
      <c r="H118" s="227">
        <v>131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5" customFormat="1">
      <c r="A119" s="15"/>
      <c r="B119" s="242"/>
      <c r="C119" s="243"/>
      <c r="D119" s="224" t="s">
        <v>139</v>
      </c>
      <c r="E119" s="244" t="s">
        <v>17</v>
      </c>
      <c r="F119" s="245" t="s">
        <v>159</v>
      </c>
      <c r="G119" s="243"/>
      <c r="H119" s="246">
        <v>1780</v>
      </c>
      <c r="I119" s="243"/>
      <c r="J119" s="243"/>
      <c r="K119" s="243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139</v>
      </c>
      <c r="AU119" s="251" t="s">
        <v>80</v>
      </c>
      <c r="AV119" s="15" t="s">
        <v>135</v>
      </c>
      <c r="AW119" s="15" t="s">
        <v>31</v>
      </c>
      <c r="AX119" s="15" t="s">
        <v>78</v>
      </c>
      <c r="AY119" s="251" t="s">
        <v>128</v>
      </c>
    </row>
    <row r="120" s="2" customFormat="1" ht="24.15" customHeight="1">
      <c r="A120" s="33"/>
      <c r="B120" s="34"/>
      <c r="C120" s="206" t="s">
        <v>170</v>
      </c>
      <c r="D120" s="206" t="s">
        <v>130</v>
      </c>
      <c r="E120" s="207" t="s">
        <v>305</v>
      </c>
      <c r="F120" s="208" t="s">
        <v>306</v>
      </c>
      <c r="G120" s="209" t="s">
        <v>261</v>
      </c>
      <c r="H120" s="210">
        <v>1780</v>
      </c>
      <c r="I120" s="211">
        <v>59.600000000000001</v>
      </c>
      <c r="J120" s="211">
        <f>ROUND(I120*H120,2)</f>
        <v>106088</v>
      </c>
      <c r="K120" s="208" t="s">
        <v>134</v>
      </c>
      <c r="L120" s="39"/>
      <c r="M120" s="212" t="s">
        <v>17</v>
      </c>
      <c r="N120" s="213" t="s">
        <v>41</v>
      </c>
      <c r="O120" s="214">
        <v>0.14099999999999999</v>
      </c>
      <c r="P120" s="214">
        <f>O120*H120</f>
        <v>250.97999999999999</v>
      </c>
      <c r="Q120" s="214">
        <v>5.0000000000000002E-05</v>
      </c>
      <c r="R120" s="214">
        <f>Q120*H120</f>
        <v>0.08900000000000001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106088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106088</v>
      </c>
      <c r="BL120" s="18" t="s">
        <v>135</v>
      </c>
      <c r="BM120" s="216" t="s">
        <v>307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308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309</v>
      </c>
      <c r="G122" s="223"/>
      <c r="H122" s="227">
        <v>1780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21.75" customHeight="1">
      <c r="A123" s="33"/>
      <c r="B123" s="34"/>
      <c r="C123" s="252" t="s">
        <v>176</v>
      </c>
      <c r="D123" s="252" t="s">
        <v>183</v>
      </c>
      <c r="E123" s="253" t="s">
        <v>310</v>
      </c>
      <c r="F123" s="254" t="s">
        <v>311</v>
      </c>
      <c r="G123" s="255" t="s">
        <v>261</v>
      </c>
      <c r="H123" s="256">
        <v>1780</v>
      </c>
      <c r="I123" s="257">
        <v>137</v>
      </c>
      <c r="J123" s="257">
        <f>ROUND(I123*H123,2)</f>
        <v>243860</v>
      </c>
      <c r="K123" s="254" t="s">
        <v>312</v>
      </c>
      <c r="L123" s="258"/>
      <c r="M123" s="259" t="s">
        <v>17</v>
      </c>
      <c r="N123" s="260" t="s">
        <v>41</v>
      </c>
      <c r="O123" s="214">
        <v>0</v>
      </c>
      <c r="P123" s="214">
        <f>O123*H123</f>
        <v>0</v>
      </c>
      <c r="Q123" s="214">
        <v>0.0047200000000000002</v>
      </c>
      <c r="R123" s="214">
        <f>Q123*H123</f>
        <v>8.4016000000000002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176</v>
      </c>
      <c r="AT123" s="216" t="s">
        <v>183</v>
      </c>
      <c r="AU123" s="216" t="s">
        <v>80</v>
      </c>
      <c r="AY123" s="18" t="s">
        <v>128</v>
      </c>
      <c r="BE123" s="217">
        <f>IF(N123="základní",J123,0)</f>
        <v>243860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243860</v>
      </c>
      <c r="BL123" s="18" t="s">
        <v>135</v>
      </c>
      <c r="BM123" s="216" t="s">
        <v>313</v>
      </c>
    </row>
    <row r="124" s="2" customFormat="1" ht="16.5" customHeight="1">
      <c r="A124" s="33"/>
      <c r="B124" s="34"/>
      <c r="C124" s="252" t="s">
        <v>182</v>
      </c>
      <c r="D124" s="252" t="s">
        <v>183</v>
      </c>
      <c r="E124" s="253" t="s">
        <v>314</v>
      </c>
      <c r="F124" s="254" t="s">
        <v>315</v>
      </c>
      <c r="G124" s="255" t="s">
        <v>316</v>
      </c>
      <c r="H124" s="256">
        <v>1424</v>
      </c>
      <c r="I124" s="257">
        <v>12</v>
      </c>
      <c r="J124" s="257">
        <f>ROUND(I124*H124,2)</f>
        <v>17088</v>
      </c>
      <c r="K124" s="254" t="s">
        <v>17</v>
      </c>
      <c r="L124" s="258"/>
      <c r="M124" s="259" t="s">
        <v>17</v>
      </c>
      <c r="N124" s="260" t="s">
        <v>41</v>
      </c>
      <c r="O124" s="214">
        <v>0</v>
      </c>
      <c r="P124" s="214">
        <f>O124*H124</f>
        <v>0</v>
      </c>
      <c r="Q124" s="214">
        <v>5.0000000000000002E-05</v>
      </c>
      <c r="R124" s="214">
        <f>Q124*H124</f>
        <v>0.071199999999999999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176</v>
      </c>
      <c r="AT124" s="216" t="s">
        <v>183</v>
      </c>
      <c r="AU124" s="216" t="s">
        <v>80</v>
      </c>
      <c r="AY124" s="18" t="s">
        <v>128</v>
      </c>
      <c r="BE124" s="217">
        <f>IF(N124="základní",J124,0)</f>
        <v>17088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17088</v>
      </c>
      <c r="BL124" s="18" t="s">
        <v>135</v>
      </c>
      <c r="BM124" s="216" t="s">
        <v>317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318</v>
      </c>
      <c r="G125" s="223"/>
      <c r="H125" s="227">
        <v>1424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 ht="33" customHeight="1">
      <c r="A126" s="33"/>
      <c r="B126" s="34"/>
      <c r="C126" s="206" t="s">
        <v>191</v>
      </c>
      <c r="D126" s="206" t="s">
        <v>130</v>
      </c>
      <c r="E126" s="207" t="s">
        <v>319</v>
      </c>
      <c r="F126" s="208" t="s">
        <v>320</v>
      </c>
      <c r="G126" s="209" t="s">
        <v>321</v>
      </c>
      <c r="H126" s="210">
        <v>15.26</v>
      </c>
      <c r="I126" s="211">
        <v>191</v>
      </c>
      <c r="J126" s="211">
        <f>ROUND(I126*H126,2)</f>
        <v>2914.6599999999999</v>
      </c>
      <c r="K126" s="208" t="s">
        <v>134</v>
      </c>
      <c r="L126" s="39"/>
      <c r="M126" s="212" t="s">
        <v>17</v>
      </c>
      <c r="N126" s="213" t="s">
        <v>41</v>
      </c>
      <c r="O126" s="214">
        <v>0.56000000000000005</v>
      </c>
      <c r="P126" s="214">
        <f>O126*H126</f>
        <v>8.5456000000000003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2914.6599999999999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2914.6599999999999</v>
      </c>
      <c r="BL126" s="18" t="s">
        <v>135</v>
      </c>
      <c r="BM126" s="216" t="s">
        <v>322</v>
      </c>
    </row>
    <row r="127" s="2" customFormat="1">
      <c r="A127" s="33"/>
      <c r="B127" s="34"/>
      <c r="C127" s="35"/>
      <c r="D127" s="218" t="s">
        <v>137</v>
      </c>
      <c r="E127" s="35"/>
      <c r="F127" s="219" t="s">
        <v>323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137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324</v>
      </c>
      <c r="G128" s="223"/>
      <c r="H128" s="227">
        <v>15.26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128</v>
      </c>
    </row>
    <row r="129" s="2" customFormat="1" ht="16.5" customHeight="1">
      <c r="A129" s="33"/>
      <c r="B129" s="34"/>
      <c r="C129" s="252" t="s">
        <v>197</v>
      </c>
      <c r="D129" s="252" t="s">
        <v>183</v>
      </c>
      <c r="E129" s="253" t="s">
        <v>325</v>
      </c>
      <c r="F129" s="254" t="s">
        <v>326</v>
      </c>
      <c r="G129" s="255" t="s">
        <v>186</v>
      </c>
      <c r="H129" s="256">
        <v>7.6299999999999999</v>
      </c>
      <c r="I129" s="257">
        <v>50</v>
      </c>
      <c r="J129" s="257">
        <f>ROUND(I129*H129,2)</f>
        <v>381.5</v>
      </c>
      <c r="K129" s="254" t="s">
        <v>17</v>
      </c>
      <c r="L129" s="258"/>
      <c r="M129" s="259" t="s">
        <v>17</v>
      </c>
      <c r="N129" s="260" t="s">
        <v>41</v>
      </c>
      <c r="O129" s="214">
        <v>0</v>
      </c>
      <c r="P129" s="214">
        <f>O129*H129</f>
        <v>0</v>
      </c>
      <c r="Q129" s="214">
        <v>0.001</v>
      </c>
      <c r="R129" s="214">
        <f>Q129*H129</f>
        <v>0.0076299999999999996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176</v>
      </c>
      <c r="AT129" s="216" t="s">
        <v>183</v>
      </c>
      <c r="AU129" s="216" t="s">
        <v>80</v>
      </c>
      <c r="AY129" s="18" t="s">
        <v>128</v>
      </c>
      <c r="BE129" s="217">
        <f>IF(N129="základní",J129,0)</f>
        <v>381.5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381.5</v>
      </c>
      <c r="BL129" s="18" t="s">
        <v>135</v>
      </c>
      <c r="BM129" s="216" t="s">
        <v>327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328</v>
      </c>
      <c r="G130" s="223"/>
      <c r="H130" s="227">
        <v>7.6299999999999999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37.8" customHeight="1">
      <c r="A131" s="33"/>
      <c r="B131" s="34"/>
      <c r="C131" s="206" t="s">
        <v>203</v>
      </c>
      <c r="D131" s="206" t="s">
        <v>130</v>
      </c>
      <c r="E131" s="207" t="s">
        <v>329</v>
      </c>
      <c r="F131" s="208" t="s">
        <v>330</v>
      </c>
      <c r="G131" s="209" t="s">
        <v>321</v>
      </c>
      <c r="H131" s="210">
        <v>17.800000000000001</v>
      </c>
      <c r="I131" s="211">
        <v>255</v>
      </c>
      <c r="J131" s="211">
        <f>ROUND(I131*H131,2)</f>
        <v>4539</v>
      </c>
      <c r="K131" s="208" t="s">
        <v>134</v>
      </c>
      <c r="L131" s="39"/>
      <c r="M131" s="212" t="s">
        <v>17</v>
      </c>
      <c r="N131" s="213" t="s">
        <v>41</v>
      </c>
      <c r="O131" s="214">
        <v>0.75</v>
      </c>
      <c r="P131" s="214">
        <f>O131*H131</f>
        <v>13.350000000000001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135</v>
      </c>
      <c r="AT131" s="216" t="s">
        <v>130</v>
      </c>
      <c r="AU131" s="216" t="s">
        <v>80</v>
      </c>
      <c r="AY131" s="18" t="s">
        <v>128</v>
      </c>
      <c r="BE131" s="217">
        <f>IF(N131="základní",J131,0)</f>
        <v>4539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4539</v>
      </c>
      <c r="BL131" s="18" t="s">
        <v>135</v>
      </c>
      <c r="BM131" s="216" t="s">
        <v>331</v>
      </c>
    </row>
    <row r="132" s="2" customFormat="1">
      <c r="A132" s="33"/>
      <c r="B132" s="34"/>
      <c r="C132" s="35"/>
      <c r="D132" s="218" t="s">
        <v>137</v>
      </c>
      <c r="E132" s="35"/>
      <c r="F132" s="219" t="s">
        <v>332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137</v>
      </c>
      <c r="AU132" s="18" t="s">
        <v>80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333</v>
      </c>
      <c r="G133" s="223"/>
      <c r="H133" s="227">
        <v>17.800000000000001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78</v>
      </c>
      <c r="AY133" s="232" t="s">
        <v>128</v>
      </c>
    </row>
    <row r="134" s="2" customFormat="1" ht="16.5" customHeight="1">
      <c r="A134" s="33"/>
      <c r="B134" s="34"/>
      <c r="C134" s="252" t="s">
        <v>210</v>
      </c>
      <c r="D134" s="252" t="s">
        <v>183</v>
      </c>
      <c r="E134" s="253" t="s">
        <v>334</v>
      </c>
      <c r="F134" s="254" t="s">
        <v>326</v>
      </c>
      <c r="G134" s="255" t="s">
        <v>186</v>
      </c>
      <c r="H134" s="256">
        <v>8.9000000000000004</v>
      </c>
      <c r="I134" s="257">
        <v>50</v>
      </c>
      <c r="J134" s="257">
        <f>ROUND(I134*H134,2)</f>
        <v>445</v>
      </c>
      <c r="K134" s="254" t="s">
        <v>17</v>
      </c>
      <c r="L134" s="258"/>
      <c r="M134" s="259" t="s">
        <v>17</v>
      </c>
      <c r="N134" s="260" t="s">
        <v>41</v>
      </c>
      <c r="O134" s="214">
        <v>0</v>
      </c>
      <c r="P134" s="214">
        <f>O134*H134</f>
        <v>0</v>
      </c>
      <c r="Q134" s="214">
        <v>0.001</v>
      </c>
      <c r="R134" s="214">
        <f>Q134*H134</f>
        <v>0.0088999999999999999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176</v>
      </c>
      <c r="AT134" s="216" t="s">
        <v>183</v>
      </c>
      <c r="AU134" s="216" t="s">
        <v>80</v>
      </c>
      <c r="AY134" s="18" t="s">
        <v>128</v>
      </c>
      <c r="BE134" s="217">
        <f>IF(N134="základní",J134,0)</f>
        <v>445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445</v>
      </c>
      <c r="BL134" s="18" t="s">
        <v>135</v>
      </c>
      <c r="BM134" s="216" t="s">
        <v>335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336</v>
      </c>
      <c r="G135" s="223"/>
      <c r="H135" s="227">
        <v>8.9000000000000004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2" customFormat="1" ht="33" customHeight="1">
      <c r="A136" s="33"/>
      <c r="B136" s="34"/>
      <c r="C136" s="206" t="s">
        <v>217</v>
      </c>
      <c r="D136" s="206" t="s">
        <v>130</v>
      </c>
      <c r="E136" s="207" t="s">
        <v>337</v>
      </c>
      <c r="F136" s="208" t="s">
        <v>338</v>
      </c>
      <c r="G136" s="209" t="s">
        <v>133</v>
      </c>
      <c r="H136" s="210">
        <v>884.96000000000004</v>
      </c>
      <c r="I136" s="211">
        <v>65.700000000000003</v>
      </c>
      <c r="J136" s="211">
        <f>ROUND(I136*H136,2)</f>
        <v>58141.870000000003</v>
      </c>
      <c r="K136" s="208" t="s">
        <v>134</v>
      </c>
      <c r="L136" s="39"/>
      <c r="M136" s="212" t="s">
        <v>17</v>
      </c>
      <c r="N136" s="213" t="s">
        <v>41</v>
      </c>
      <c r="O136" s="214">
        <v>0.18099999999999999</v>
      </c>
      <c r="P136" s="214">
        <f>O136*H136</f>
        <v>160.17776000000001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58141.870000000003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58141.870000000003</v>
      </c>
      <c r="BL136" s="18" t="s">
        <v>135</v>
      </c>
      <c r="BM136" s="216" t="s">
        <v>339</v>
      </c>
    </row>
    <row r="137" s="2" customFormat="1">
      <c r="A137" s="33"/>
      <c r="B137" s="34"/>
      <c r="C137" s="35"/>
      <c r="D137" s="218" t="s">
        <v>137</v>
      </c>
      <c r="E137" s="35"/>
      <c r="F137" s="219" t="s">
        <v>340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137</v>
      </c>
      <c r="AU137" s="18" t="s">
        <v>80</v>
      </c>
    </row>
    <row r="138" s="13" customFormat="1">
      <c r="A138" s="13"/>
      <c r="B138" s="222"/>
      <c r="C138" s="223"/>
      <c r="D138" s="224" t="s">
        <v>139</v>
      </c>
      <c r="E138" s="225" t="s">
        <v>17</v>
      </c>
      <c r="F138" s="226" t="s">
        <v>341</v>
      </c>
      <c r="G138" s="223"/>
      <c r="H138" s="227">
        <v>640.79999999999995</v>
      </c>
      <c r="I138" s="223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139</v>
      </c>
      <c r="AU138" s="232" t="s">
        <v>80</v>
      </c>
      <c r="AV138" s="13" t="s">
        <v>80</v>
      </c>
      <c r="AW138" s="13" t="s">
        <v>31</v>
      </c>
      <c r="AX138" s="13" t="s">
        <v>70</v>
      </c>
      <c r="AY138" s="232" t="s">
        <v>128</v>
      </c>
    </row>
    <row r="139" s="13" customFormat="1">
      <c r="A139" s="13"/>
      <c r="B139" s="222"/>
      <c r="C139" s="223"/>
      <c r="D139" s="224" t="s">
        <v>139</v>
      </c>
      <c r="E139" s="225" t="s">
        <v>17</v>
      </c>
      <c r="F139" s="226" t="s">
        <v>342</v>
      </c>
      <c r="G139" s="223"/>
      <c r="H139" s="227">
        <v>244.16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139</v>
      </c>
      <c r="AU139" s="232" t="s">
        <v>80</v>
      </c>
      <c r="AV139" s="13" t="s">
        <v>80</v>
      </c>
      <c r="AW139" s="13" t="s">
        <v>31</v>
      </c>
      <c r="AX139" s="13" t="s">
        <v>70</v>
      </c>
      <c r="AY139" s="232" t="s">
        <v>128</v>
      </c>
    </row>
    <row r="140" s="15" customFormat="1">
      <c r="A140" s="15"/>
      <c r="B140" s="242"/>
      <c r="C140" s="243"/>
      <c r="D140" s="224" t="s">
        <v>139</v>
      </c>
      <c r="E140" s="244" t="s">
        <v>17</v>
      </c>
      <c r="F140" s="245" t="s">
        <v>159</v>
      </c>
      <c r="G140" s="243"/>
      <c r="H140" s="246">
        <v>884.95999999999992</v>
      </c>
      <c r="I140" s="243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1" t="s">
        <v>139</v>
      </c>
      <c r="AU140" s="251" t="s">
        <v>80</v>
      </c>
      <c r="AV140" s="15" t="s">
        <v>135</v>
      </c>
      <c r="AW140" s="15" t="s">
        <v>31</v>
      </c>
      <c r="AX140" s="15" t="s">
        <v>78</v>
      </c>
      <c r="AY140" s="251" t="s">
        <v>128</v>
      </c>
    </row>
    <row r="141" s="2" customFormat="1" ht="16.5" customHeight="1">
      <c r="A141" s="33"/>
      <c r="B141" s="34"/>
      <c r="C141" s="252" t="s">
        <v>8</v>
      </c>
      <c r="D141" s="252" t="s">
        <v>183</v>
      </c>
      <c r="E141" s="253" t="s">
        <v>343</v>
      </c>
      <c r="F141" s="254" t="s">
        <v>344</v>
      </c>
      <c r="G141" s="255" t="s">
        <v>155</v>
      </c>
      <c r="H141" s="256">
        <v>135.399</v>
      </c>
      <c r="I141" s="257">
        <v>1570</v>
      </c>
      <c r="J141" s="257">
        <f>ROUND(I141*H141,2)</f>
        <v>212576.42999999999</v>
      </c>
      <c r="K141" s="254" t="s">
        <v>312</v>
      </c>
      <c r="L141" s="258"/>
      <c r="M141" s="259" t="s">
        <v>17</v>
      </c>
      <c r="N141" s="260" t="s">
        <v>41</v>
      </c>
      <c r="O141" s="214">
        <v>0</v>
      </c>
      <c r="P141" s="214">
        <f>O141*H141</f>
        <v>0</v>
      </c>
      <c r="Q141" s="214">
        <v>0.20000000000000001</v>
      </c>
      <c r="R141" s="214">
        <f>Q141*H141</f>
        <v>27.079800000000002</v>
      </c>
      <c r="S141" s="214">
        <v>0</v>
      </c>
      <c r="T141" s="21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6" t="s">
        <v>176</v>
      </c>
      <c r="AT141" s="216" t="s">
        <v>183</v>
      </c>
      <c r="AU141" s="216" t="s">
        <v>80</v>
      </c>
      <c r="AY141" s="18" t="s">
        <v>128</v>
      </c>
      <c r="BE141" s="217">
        <f>IF(N141="základní",J141,0)</f>
        <v>212576.42999999999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78</v>
      </c>
      <c r="BK141" s="217">
        <f>ROUND(I141*H141,2)</f>
        <v>212576.42999999999</v>
      </c>
      <c r="BL141" s="18" t="s">
        <v>135</v>
      </c>
      <c r="BM141" s="216" t="s">
        <v>345</v>
      </c>
    </row>
    <row r="142" s="13" customFormat="1">
      <c r="A142" s="13"/>
      <c r="B142" s="222"/>
      <c r="C142" s="223"/>
      <c r="D142" s="224" t="s">
        <v>139</v>
      </c>
      <c r="E142" s="225" t="s">
        <v>17</v>
      </c>
      <c r="F142" s="226" t="s">
        <v>346</v>
      </c>
      <c r="G142" s="223"/>
      <c r="H142" s="227">
        <v>135.399</v>
      </c>
      <c r="I142" s="223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139</v>
      </c>
      <c r="AU142" s="232" t="s">
        <v>80</v>
      </c>
      <c r="AV142" s="13" t="s">
        <v>80</v>
      </c>
      <c r="AW142" s="13" t="s">
        <v>31</v>
      </c>
      <c r="AX142" s="13" t="s">
        <v>78</v>
      </c>
      <c r="AY142" s="232" t="s">
        <v>128</v>
      </c>
    </row>
    <row r="143" s="2" customFormat="1" ht="21.75" customHeight="1">
      <c r="A143" s="33"/>
      <c r="B143" s="34"/>
      <c r="C143" s="206" t="s">
        <v>233</v>
      </c>
      <c r="D143" s="206" t="s">
        <v>130</v>
      </c>
      <c r="E143" s="207" t="s">
        <v>347</v>
      </c>
      <c r="F143" s="208" t="s">
        <v>348</v>
      </c>
      <c r="G143" s="209" t="s">
        <v>155</v>
      </c>
      <c r="H143" s="210">
        <v>50.859999999999999</v>
      </c>
      <c r="I143" s="211">
        <v>389</v>
      </c>
      <c r="J143" s="211">
        <f>ROUND(I143*H143,2)</f>
        <v>19784.540000000001</v>
      </c>
      <c r="K143" s="208" t="s">
        <v>134</v>
      </c>
      <c r="L143" s="39"/>
      <c r="M143" s="212" t="s">
        <v>17</v>
      </c>
      <c r="N143" s="213" t="s">
        <v>41</v>
      </c>
      <c r="O143" s="214">
        <v>0.45200000000000001</v>
      </c>
      <c r="P143" s="214">
        <f>O143*H143</f>
        <v>22.988720000000001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19784.540000000001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19784.540000000001</v>
      </c>
      <c r="BL143" s="18" t="s">
        <v>135</v>
      </c>
      <c r="BM143" s="216" t="s">
        <v>349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350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13" customFormat="1">
      <c r="A145" s="13"/>
      <c r="B145" s="222"/>
      <c r="C145" s="223"/>
      <c r="D145" s="224" t="s">
        <v>139</v>
      </c>
      <c r="E145" s="225" t="s">
        <v>17</v>
      </c>
      <c r="F145" s="226" t="s">
        <v>351</v>
      </c>
      <c r="G145" s="223"/>
      <c r="H145" s="227">
        <v>50.859999999999999</v>
      </c>
      <c r="I145" s="223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139</v>
      </c>
      <c r="AU145" s="232" t="s">
        <v>80</v>
      </c>
      <c r="AV145" s="13" t="s">
        <v>80</v>
      </c>
      <c r="AW145" s="13" t="s">
        <v>31</v>
      </c>
      <c r="AX145" s="13" t="s">
        <v>78</v>
      </c>
      <c r="AY145" s="232" t="s">
        <v>128</v>
      </c>
    </row>
    <row r="146" s="2" customFormat="1" ht="24.15" customHeight="1">
      <c r="A146" s="33"/>
      <c r="B146" s="34"/>
      <c r="C146" s="206" t="s">
        <v>240</v>
      </c>
      <c r="D146" s="206" t="s">
        <v>130</v>
      </c>
      <c r="E146" s="207" t="s">
        <v>352</v>
      </c>
      <c r="F146" s="208" t="s">
        <v>353</v>
      </c>
      <c r="G146" s="209" t="s">
        <v>155</v>
      </c>
      <c r="H146" s="210">
        <v>50.859999999999999</v>
      </c>
      <c r="I146" s="211">
        <v>23.5</v>
      </c>
      <c r="J146" s="211">
        <f>ROUND(I146*H146,2)</f>
        <v>1195.21</v>
      </c>
      <c r="K146" s="208" t="s">
        <v>134</v>
      </c>
      <c r="L146" s="39"/>
      <c r="M146" s="212" t="s">
        <v>17</v>
      </c>
      <c r="N146" s="213" t="s">
        <v>41</v>
      </c>
      <c r="O146" s="214">
        <v>0.028000000000000001</v>
      </c>
      <c r="P146" s="214">
        <f>O146*H146</f>
        <v>1.42408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135</v>
      </c>
      <c r="AT146" s="216" t="s">
        <v>130</v>
      </c>
      <c r="AU146" s="216" t="s">
        <v>80</v>
      </c>
      <c r="AY146" s="18" t="s">
        <v>128</v>
      </c>
      <c r="BE146" s="217">
        <f>IF(N146="základní",J146,0)</f>
        <v>1195.21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1195.21</v>
      </c>
      <c r="BL146" s="18" t="s">
        <v>135</v>
      </c>
      <c r="BM146" s="216" t="s">
        <v>354</v>
      </c>
    </row>
    <row r="147" s="2" customFormat="1">
      <c r="A147" s="33"/>
      <c r="B147" s="34"/>
      <c r="C147" s="35"/>
      <c r="D147" s="218" t="s">
        <v>137</v>
      </c>
      <c r="E147" s="35"/>
      <c r="F147" s="219" t="s">
        <v>355</v>
      </c>
      <c r="G147" s="35"/>
      <c r="H147" s="35"/>
      <c r="I147" s="35"/>
      <c r="J147" s="35"/>
      <c r="K147" s="35"/>
      <c r="L147" s="39"/>
      <c r="M147" s="220"/>
      <c r="N147" s="221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137</v>
      </c>
      <c r="AU147" s="18" t="s">
        <v>80</v>
      </c>
    </row>
    <row r="148" s="13" customFormat="1">
      <c r="A148" s="13"/>
      <c r="B148" s="222"/>
      <c r="C148" s="223"/>
      <c r="D148" s="224" t="s">
        <v>139</v>
      </c>
      <c r="E148" s="225" t="s">
        <v>17</v>
      </c>
      <c r="F148" s="226" t="s">
        <v>356</v>
      </c>
      <c r="G148" s="223"/>
      <c r="H148" s="227">
        <v>50.859999999999999</v>
      </c>
      <c r="I148" s="223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139</v>
      </c>
      <c r="AU148" s="232" t="s">
        <v>80</v>
      </c>
      <c r="AV148" s="13" t="s">
        <v>80</v>
      </c>
      <c r="AW148" s="13" t="s">
        <v>31</v>
      </c>
      <c r="AX148" s="13" t="s">
        <v>78</v>
      </c>
      <c r="AY148" s="232" t="s">
        <v>128</v>
      </c>
    </row>
    <row r="149" s="2" customFormat="1" ht="24.15" customHeight="1">
      <c r="A149" s="33"/>
      <c r="B149" s="34"/>
      <c r="C149" s="206" t="s">
        <v>244</v>
      </c>
      <c r="D149" s="206" t="s">
        <v>130</v>
      </c>
      <c r="E149" s="207" t="s">
        <v>357</v>
      </c>
      <c r="F149" s="208" t="s">
        <v>358</v>
      </c>
      <c r="G149" s="209" t="s">
        <v>261</v>
      </c>
      <c r="H149" s="210">
        <v>3306</v>
      </c>
      <c r="I149" s="211">
        <v>19.399999999999999</v>
      </c>
      <c r="J149" s="211">
        <f>ROUND(I149*H149,2)</f>
        <v>64136.400000000001</v>
      </c>
      <c r="K149" s="208" t="s">
        <v>17</v>
      </c>
      <c r="L149" s="39"/>
      <c r="M149" s="212" t="s">
        <v>17</v>
      </c>
      <c r="N149" s="213" t="s">
        <v>41</v>
      </c>
      <c r="O149" s="214">
        <v>0.057000000000000002</v>
      </c>
      <c r="P149" s="214">
        <f>O149*H149</f>
        <v>188.44200000000001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135</v>
      </c>
      <c r="AT149" s="216" t="s">
        <v>130</v>
      </c>
      <c r="AU149" s="216" t="s">
        <v>80</v>
      </c>
      <c r="AY149" s="18" t="s">
        <v>128</v>
      </c>
      <c r="BE149" s="217">
        <f>IF(N149="základní",J149,0)</f>
        <v>64136.400000000001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64136.400000000001</v>
      </c>
      <c r="BL149" s="18" t="s">
        <v>135</v>
      </c>
      <c r="BM149" s="216" t="s">
        <v>359</v>
      </c>
    </row>
    <row r="150" s="13" customFormat="1">
      <c r="A150" s="13"/>
      <c r="B150" s="222"/>
      <c r="C150" s="223"/>
      <c r="D150" s="224" t="s">
        <v>139</v>
      </c>
      <c r="E150" s="225" t="s">
        <v>17</v>
      </c>
      <c r="F150" s="226" t="s">
        <v>360</v>
      </c>
      <c r="G150" s="223"/>
      <c r="H150" s="227">
        <v>1780</v>
      </c>
      <c r="I150" s="223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139</v>
      </c>
      <c r="AU150" s="232" t="s">
        <v>80</v>
      </c>
      <c r="AV150" s="13" t="s">
        <v>80</v>
      </c>
      <c r="AW150" s="13" t="s">
        <v>31</v>
      </c>
      <c r="AX150" s="13" t="s">
        <v>70</v>
      </c>
      <c r="AY150" s="232" t="s">
        <v>128</v>
      </c>
    </row>
    <row r="151" s="13" customFormat="1">
      <c r="A151" s="13"/>
      <c r="B151" s="222"/>
      <c r="C151" s="223"/>
      <c r="D151" s="224" t="s">
        <v>139</v>
      </c>
      <c r="E151" s="225" t="s">
        <v>17</v>
      </c>
      <c r="F151" s="226" t="s">
        <v>361</v>
      </c>
      <c r="G151" s="223"/>
      <c r="H151" s="227">
        <v>1526</v>
      </c>
      <c r="I151" s="223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70</v>
      </c>
      <c r="AY151" s="232" t="s">
        <v>128</v>
      </c>
    </row>
    <row r="152" s="15" customFormat="1">
      <c r="A152" s="15"/>
      <c r="B152" s="242"/>
      <c r="C152" s="243"/>
      <c r="D152" s="224" t="s">
        <v>139</v>
      </c>
      <c r="E152" s="244" t="s">
        <v>17</v>
      </c>
      <c r="F152" s="245" t="s">
        <v>159</v>
      </c>
      <c r="G152" s="243"/>
      <c r="H152" s="246">
        <v>3306</v>
      </c>
      <c r="I152" s="243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1" t="s">
        <v>139</v>
      </c>
      <c r="AU152" s="251" t="s">
        <v>80</v>
      </c>
      <c r="AV152" s="15" t="s">
        <v>135</v>
      </c>
      <c r="AW152" s="15" t="s">
        <v>31</v>
      </c>
      <c r="AX152" s="15" t="s">
        <v>78</v>
      </c>
      <c r="AY152" s="251" t="s">
        <v>128</v>
      </c>
    </row>
    <row r="153" s="2" customFormat="1" ht="16.5" customHeight="1">
      <c r="A153" s="33"/>
      <c r="B153" s="34"/>
      <c r="C153" s="252" t="s">
        <v>252</v>
      </c>
      <c r="D153" s="252" t="s">
        <v>183</v>
      </c>
      <c r="E153" s="253" t="s">
        <v>362</v>
      </c>
      <c r="F153" s="254" t="s">
        <v>363</v>
      </c>
      <c r="G153" s="255" t="s">
        <v>186</v>
      </c>
      <c r="H153" s="256">
        <v>5086</v>
      </c>
      <c r="I153" s="257">
        <v>15</v>
      </c>
      <c r="J153" s="257">
        <f>ROUND(I153*H153,2)</f>
        <v>76290</v>
      </c>
      <c r="K153" s="254" t="s">
        <v>17</v>
      </c>
      <c r="L153" s="258"/>
      <c r="M153" s="259" t="s">
        <v>17</v>
      </c>
      <c r="N153" s="260" t="s">
        <v>41</v>
      </c>
      <c r="O153" s="214">
        <v>0</v>
      </c>
      <c r="P153" s="214">
        <f>O153*H153</f>
        <v>0</v>
      </c>
      <c r="Q153" s="214">
        <v>0.001</v>
      </c>
      <c r="R153" s="214">
        <f>Q153*H153</f>
        <v>5.0860000000000003</v>
      </c>
      <c r="S153" s="214">
        <v>0</v>
      </c>
      <c r="T153" s="21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6" t="s">
        <v>176</v>
      </c>
      <c r="AT153" s="216" t="s">
        <v>183</v>
      </c>
      <c r="AU153" s="216" t="s">
        <v>80</v>
      </c>
      <c r="AY153" s="18" t="s">
        <v>128</v>
      </c>
      <c r="BE153" s="217">
        <f>IF(N153="základní",J153,0)</f>
        <v>76290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78</v>
      </c>
      <c r="BK153" s="217">
        <f>ROUND(I153*H153,2)</f>
        <v>76290</v>
      </c>
      <c r="BL153" s="18" t="s">
        <v>135</v>
      </c>
      <c r="BM153" s="216" t="s">
        <v>364</v>
      </c>
    </row>
    <row r="154" s="2" customFormat="1">
      <c r="A154" s="33"/>
      <c r="B154" s="34"/>
      <c r="C154" s="35"/>
      <c r="D154" s="224" t="s">
        <v>188</v>
      </c>
      <c r="E154" s="35"/>
      <c r="F154" s="261" t="s">
        <v>365</v>
      </c>
      <c r="G154" s="35"/>
      <c r="H154" s="35"/>
      <c r="I154" s="35"/>
      <c r="J154" s="35"/>
      <c r="K154" s="35"/>
      <c r="L154" s="39"/>
      <c r="M154" s="220"/>
      <c r="N154" s="221"/>
      <c r="O154" s="78"/>
      <c r="P154" s="78"/>
      <c r="Q154" s="78"/>
      <c r="R154" s="78"/>
      <c r="S154" s="78"/>
      <c r="T154" s="79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188</v>
      </c>
      <c r="AU154" s="18" t="s">
        <v>80</v>
      </c>
    </row>
    <row r="155" s="13" customFormat="1">
      <c r="A155" s="13"/>
      <c r="B155" s="222"/>
      <c r="C155" s="223"/>
      <c r="D155" s="224" t="s">
        <v>139</v>
      </c>
      <c r="E155" s="225" t="s">
        <v>17</v>
      </c>
      <c r="F155" s="226" t="s">
        <v>366</v>
      </c>
      <c r="G155" s="223"/>
      <c r="H155" s="227">
        <v>3560</v>
      </c>
      <c r="I155" s="223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139</v>
      </c>
      <c r="AU155" s="232" t="s">
        <v>80</v>
      </c>
      <c r="AV155" s="13" t="s">
        <v>80</v>
      </c>
      <c r="AW155" s="13" t="s">
        <v>31</v>
      </c>
      <c r="AX155" s="13" t="s">
        <v>70</v>
      </c>
      <c r="AY155" s="232" t="s">
        <v>128</v>
      </c>
    </row>
    <row r="156" s="13" customFormat="1">
      <c r="A156" s="13"/>
      <c r="B156" s="222"/>
      <c r="C156" s="223"/>
      <c r="D156" s="224" t="s">
        <v>139</v>
      </c>
      <c r="E156" s="225" t="s">
        <v>17</v>
      </c>
      <c r="F156" s="226" t="s">
        <v>367</v>
      </c>
      <c r="G156" s="223"/>
      <c r="H156" s="227">
        <v>1526</v>
      </c>
      <c r="I156" s="223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139</v>
      </c>
      <c r="AU156" s="232" t="s">
        <v>80</v>
      </c>
      <c r="AV156" s="13" t="s">
        <v>80</v>
      </c>
      <c r="AW156" s="13" t="s">
        <v>31</v>
      </c>
      <c r="AX156" s="13" t="s">
        <v>70</v>
      </c>
      <c r="AY156" s="232" t="s">
        <v>128</v>
      </c>
    </row>
    <row r="157" s="15" customFormat="1">
      <c r="A157" s="15"/>
      <c r="B157" s="242"/>
      <c r="C157" s="243"/>
      <c r="D157" s="224" t="s">
        <v>139</v>
      </c>
      <c r="E157" s="244" t="s">
        <v>17</v>
      </c>
      <c r="F157" s="245" t="s">
        <v>159</v>
      </c>
      <c r="G157" s="243"/>
      <c r="H157" s="246">
        <v>5086</v>
      </c>
      <c r="I157" s="243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139</v>
      </c>
      <c r="AU157" s="251" t="s">
        <v>80</v>
      </c>
      <c r="AV157" s="15" t="s">
        <v>135</v>
      </c>
      <c r="AW157" s="15" t="s">
        <v>31</v>
      </c>
      <c r="AX157" s="15" t="s">
        <v>78</v>
      </c>
      <c r="AY157" s="251" t="s">
        <v>128</v>
      </c>
    </row>
    <row r="158" s="12" customFormat="1" ht="22.8" customHeight="1">
      <c r="A158" s="12"/>
      <c r="B158" s="191"/>
      <c r="C158" s="192"/>
      <c r="D158" s="193" t="s">
        <v>69</v>
      </c>
      <c r="E158" s="204" t="s">
        <v>250</v>
      </c>
      <c r="F158" s="204" t="s">
        <v>251</v>
      </c>
      <c r="G158" s="192"/>
      <c r="H158" s="192"/>
      <c r="I158" s="192"/>
      <c r="J158" s="205">
        <f>BK158</f>
        <v>64875.599999999999</v>
      </c>
      <c r="K158" s="192"/>
      <c r="L158" s="196"/>
      <c r="M158" s="197"/>
      <c r="N158" s="198"/>
      <c r="O158" s="198"/>
      <c r="P158" s="199">
        <f>SUM(P159:P160)</f>
        <v>120.32021</v>
      </c>
      <c r="Q158" s="198"/>
      <c r="R158" s="199">
        <f>SUM(R159:R160)</f>
        <v>0</v>
      </c>
      <c r="S158" s="198"/>
      <c r="T158" s="20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78</v>
      </c>
      <c r="AT158" s="202" t="s">
        <v>69</v>
      </c>
      <c r="AU158" s="202" t="s">
        <v>78</v>
      </c>
      <c r="AY158" s="201" t="s">
        <v>128</v>
      </c>
      <c r="BK158" s="203">
        <f>SUM(BK159:BK160)</f>
        <v>64875.599999999999</v>
      </c>
    </row>
    <row r="159" s="2" customFormat="1" ht="24.15" customHeight="1">
      <c r="A159" s="33"/>
      <c r="B159" s="34"/>
      <c r="C159" s="206" t="s">
        <v>368</v>
      </c>
      <c r="D159" s="206" t="s">
        <v>130</v>
      </c>
      <c r="E159" s="207" t="s">
        <v>253</v>
      </c>
      <c r="F159" s="208" t="s">
        <v>254</v>
      </c>
      <c r="G159" s="209" t="s">
        <v>255</v>
      </c>
      <c r="H159" s="210">
        <v>60.07</v>
      </c>
      <c r="I159" s="211">
        <v>1080</v>
      </c>
      <c r="J159" s="211">
        <f>ROUND(I159*H159,2)</f>
        <v>64875.599999999999</v>
      </c>
      <c r="K159" s="208" t="s">
        <v>134</v>
      </c>
      <c r="L159" s="39"/>
      <c r="M159" s="212" t="s">
        <v>17</v>
      </c>
      <c r="N159" s="213" t="s">
        <v>41</v>
      </c>
      <c r="O159" s="214">
        <v>2.0030000000000001</v>
      </c>
      <c r="P159" s="214">
        <f>O159*H159</f>
        <v>120.32021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6" t="s">
        <v>135</v>
      </c>
      <c r="AT159" s="216" t="s">
        <v>130</v>
      </c>
      <c r="AU159" s="216" t="s">
        <v>80</v>
      </c>
      <c r="AY159" s="18" t="s">
        <v>128</v>
      </c>
      <c r="BE159" s="217">
        <f>IF(N159="základní",J159,0)</f>
        <v>64875.599999999999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64875.599999999999</v>
      </c>
      <c r="BL159" s="18" t="s">
        <v>135</v>
      </c>
      <c r="BM159" s="216" t="s">
        <v>369</v>
      </c>
    </row>
    <row r="160" s="2" customFormat="1">
      <c r="A160" s="33"/>
      <c r="B160" s="34"/>
      <c r="C160" s="35"/>
      <c r="D160" s="218" t="s">
        <v>137</v>
      </c>
      <c r="E160" s="35"/>
      <c r="F160" s="219" t="s">
        <v>257</v>
      </c>
      <c r="G160" s="35"/>
      <c r="H160" s="35"/>
      <c r="I160" s="35"/>
      <c r="J160" s="35"/>
      <c r="K160" s="35"/>
      <c r="L160" s="39"/>
      <c r="M160" s="262"/>
      <c r="N160" s="263"/>
      <c r="O160" s="264"/>
      <c r="P160" s="264"/>
      <c r="Q160" s="264"/>
      <c r="R160" s="264"/>
      <c r="S160" s="264"/>
      <c r="T160" s="26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137</v>
      </c>
      <c r="AU160" s="18" t="s">
        <v>80</v>
      </c>
    </row>
    <row r="161" s="2" customFormat="1" ht="6.96" customHeight="1">
      <c r="A161" s="3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39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sheet="1" autoFilter="0" formatColumns="0" formatRows="0" objects="1" scenarios="1" spinCount="100000" saltValue="oXQT4Vd2gEZpzlEUja4GiY1E1UYHWuAn9Z8xrXiH7RJJqeVobGXz9VLCPMvnS4L//+g7PaD3liD8wZUHkXp4WQ==" hashValue="odQIs/9DAaWq+8qFc31PiorjDOukb+7C0Ijr8+jSYb9Uve2+snAIB9vJCz+DRpEKQM87rs+D3bDHlDkDaJpn2A==" algorithmName="SHA-512" password="CC35"/>
  <autoFilter ref="C81:K16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83101113"/>
    <hyperlink ref="F89" r:id="rId2" display="https://podminky.urs.cz/item/CS_URS_2022_02/183101114"/>
    <hyperlink ref="F92" r:id="rId3" display="https://podminky.urs.cz/item/CS_URS_2022_02/184102110"/>
    <hyperlink ref="F105" r:id="rId4" display="https://podminky.urs.cz/item/CS_URS_2022_02/184102111"/>
    <hyperlink ref="F121" r:id="rId5" display="https://podminky.urs.cz/item/CS_URS_2022_02/184215112"/>
    <hyperlink ref="F127" r:id="rId6" display="https://podminky.urs.cz/item/CS_URS_2022_02/184813133"/>
    <hyperlink ref="F132" r:id="rId7" display="https://podminky.urs.cz/item/CS_URS_2022_02/184813134"/>
    <hyperlink ref="F137" r:id="rId8" display="https://podminky.urs.cz/item/CS_URS_2022_02/184911431"/>
    <hyperlink ref="F144" r:id="rId9" display="https://podminky.urs.cz/item/CS_URS_2022_02/185851121"/>
    <hyperlink ref="F147" r:id="rId10" display="https://podminky.urs.cz/item/CS_URS_2022_02/185851129"/>
    <hyperlink ref="F160" r:id="rId11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372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653372.59999999998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ROUND((SUM(BE89:BE137)),  2)</f>
        <v>653372.59999999998</v>
      </c>
      <c r="G35" s="33"/>
      <c r="H35" s="33"/>
      <c r="I35" s="152">
        <v>0.20999999999999999</v>
      </c>
      <c r="J35" s="151">
        <f>ROUND(((SUM(BE89:BE137))*I35),  2)</f>
        <v>137208.25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ROUND((SUM(BF89:BF137)),  2)</f>
        <v>0</v>
      </c>
      <c r="G36" s="33"/>
      <c r="H36" s="33"/>
      <c r="I36" s="152">
        <v>0.14999999999999999</v>
      </c>
      <c r="J36" s="151">
        <f>ROUND(((SUM(BF89:BF137))*I36),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ROUND((SUM(BG89:BG137)),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ROUND((SUM(BH89:BH137)),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ROUND((SUM(BI89:BI137)),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790580.84999999998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210030-03-03-01 - Následná péče - 1.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653372.59999999986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653372.59999999986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611995.87999999989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J133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J135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210030-03-03-01 - Následná péče - 1.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653372.59999999986</v>
      </c>
      <c r="K89" s="35"/>
      <c r="L89" s="39"/>
      <c r="M89" s="89"/>
      <c r="N89" s="187"/>
      <c r="O89" s="90"/>
      <c r="P89" s="188">
        <f>P90</f>
        <v>1093.1914020000002</v>
      </c>
      <c r="Q89" s="90"/>
      <c r="R89" s="188">
        <f>R90</f>
        <v>10.53389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653372.59999999986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653372.59999999986</v>
      </c>
      <c r="K90" s="192"/>
      <c r="L90" s="196"/>
      <c r="M90" s="197"/>
      <c r="N90" s="198"/>
      <c r="O90" s="198"/>
      <c r="P90" s="199">
        <f>P91+P133+P135</f>
        <v>1093.1914020000002</v>
      </c>
      <c r="Q90" s="198"/>
      <c r="R90" s="199">
        <f>R91+R133+R135</f>
        <v>10.53389</v>
      </c>
      <c r="S90" s="198"/>
      <c r="T90" s="200">
        <f>T91+T133+T135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BK91+BK133+BK135</f>
        <v>653372.59999999986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611995.87999999989</v>
      </c>
      <c r="K91" s="192"/>
      <c r="L91" s="196"/>
      <c r="M91" s="197"/>
      <c r="N91" s="198"/>
      <c r="O91" s="198"/>
      <c r="P91" s="199">
        <f>SUM(P92:P132)</f>
        <v>1071.4268000000002</v>
      </c>
      <c r="Q91" s="198"/>
      <c r="R91" s="199">
        <f>SUM(R92:R132)</f>
        <v>10.53266</v>
      </c>
      <c r="S91" s="198"/>
      <c r="T91" s="200">
        <f>SUM(T92:T132)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SUM(BK92:BK132)</f>
        <v>611995.87999999989</v>
      </c>
    </row>
    <row r="92" s="2" customFormat="1" ht="33" customHeight="1">
      <c r="A92" s="33"/>
      <c r="B92" s="34"/>
      <c r="C92" s="206" t="s">
        <v>78</v>
      </c>
      <c r="D92" s="206" t="s">
        <v>130</v>
      </c>
      <c r="E92" s="207" t="s">
        <v>319</v>
      </c>
      <c r="F92" s="208" t="s">
        <v>320</v>
      </c>
      <c r="G92" s="209" t="s">
        <v>321</v>
      </c>
      <c r="H92" s="210">
        <v>30.52</v>
      </c>
      <c r="I92" s="211">
        <v>191</v>
      </c>
      <c r="J92" s="211">
        <f>ROUND(I92*H92,2)</f>
        <v>5829.3199999999997</v>
      </c>
      <c r="K92" s="208" t="s">
        <v>134</v>
      </c>
      <c r="L92" s="39"/>
      <c r="M92" s="212" t="s">
        <v>17</v>
      </c>
      <c r="N92" s="213" t="s">
        <v>41</v>
      </c>
      <c r="O92" s="214">
        <v>0.56000000000000005</v>
      </c>
      <c r="P92" s="214">
        <f>O92*H92</f>
        <v>17.091200000000001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5829.3199999999997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5829.3199999999997</v>
      </c>
      <c r="BL92" s="18" t="s">
        <v>135</v>
      </c>
      <c r="BM92" s="216" t="s">
        <v>373</v>
      </c>
    </row>
    <row r="93" s="2" customFormat="1">
      <c r="A93" s="33"/>
      <c r="B93" s="34"/>
      <c r="C93" s="35"/>
      <c r="D93" s="218" t="s">
        <v>137</v>
      </c>
      <c r="E93" s="35"/>
      <c r="F93" s="219" t="s">
        <v>323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16.5" customHeight="1">
      <c r="A95" s="33"/>
      <c r="B95" s="34"/>
      <c r="C95" s="252" t="s">
        <v>80</v>
      </c>
      <c r="D95" s="252" t="s">
        <v>183</v>
      </c>
      <c r="E95" s="253" t="s">
        <v>325</v>
      </c>
      <c r="F95" s="254" t="s">
        <v>326</v>
      </c>
      <c r="G95" s="255" t="s">
        <v>186</v>
      </c>
      <c r="H95" s="256">
        <v>15.26</v>
      </c>
      <c r="I95" s="257">
        <v>50</v>
      </c>
      <c r="J95" s="257">
        <f>ROUND(I95*H95,2)</f>
        <v>763</v>
      </c>
      <c r="K95" s="254" t="s">
        <v>17</v>
      </c>
      <c r="L95" s="258"/>
      <c r="M95" s="259" t="s">
        <v>17</v>
      </c>
      <c r="N95" s="260" t="s">
        <v>41</v>
      </c>
      <c r="O95" s="214">
        <v>0</v>
      </c>
      <c r="P95" s="214">
        <f>O95*H95</f>
        <v>0</v>
      </c>
      <c r="Q95" s="214">
        <v>0.001</v>
      </c>
      <c r="R95" s="214">
        <f>Q95*H95</f>
        <v>0.015259999999999999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176</v>
      </c>
      <c r="AT95" s="216" t="s">
        <v>183</v>
      </c>
      <c r="AU95" s="216" t="s">
        <v>80</v>
      </c>
      <c r="AY95" s="18" t="s">
        <v>128</v>
      </c>
      <c r="BE95" s="217">
        <f>IF(N95="základní",J95,0)</f>
        <v>763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763</v>
      </c>
      <c r="BL95" s="18" t="s">
        <v>135</v>
      </c>
      <c r="BM95" s="216" t="s">
        <v>375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376</v>
      </c>
      <c r="G96" s="223"/>
      <c r="H96" s="227">
        <v>15.26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78</v>
      </c>
      <c r="AY96" s="232" t="s">
        <v>128</v>
      </c>
    </row>
    <row r="97" s="2" customFormat="1" ht="37.8" customHeight="1">
      <c r="A97" s="33"/>
      <c r="B97" s="34"/>
      <c r="C97" s="206" t="s">
        <v>146</v>
      </c>
      <c r="D97" s="206" t="s">
        <v>130</v>
      </c>
      <c r="E97" s="207" t="s">
        <v>329</v>
      </c>
      <c r="F97" s="208" t="s">
        <v>330</v>
      </c>
      <c r="G97" s="209" t="s">
        <v>321</v>
      </c>
      <c r="H97" s="210">
        <v>35.600000000000001</v>
      </c>
      <c r="I97" s="211">
        <v>255</v>
      </c>
      <c r="J97" s="211">
        <f>ROUND(I97*H97,2)</f>
        <v>9078</v>
      </c>
      <c r="K97" s="208" t="s">
        <v>134</v>
      </c>
      <c r="L97" s="39"/>
      <c r="M97" s="212" t="s">
        <v>17</v>
      </c>
      <c r="N97" s="213" t="s">
        <v>41</v>
      </c>
      <c r="O97" s="214">
        <v>0.75</v>
      </c>
      <c r="P97" s="214">
        <f>O97*H97</f>
        <v>26.700000000000003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135</v>
      </c>
      <c r="AT97" s="216" t="s">
        <v>130</v>
      </c>
      <c r="AU97" s="216" t="s">
        <v>80</v>
      </c>
      <c r="AY97" s="18" t="s">
        <v>128</v>
      </c>
      <c r="BE97" s="217">
        <f>IF(N97="základní",J97,0)</f>
        <v>9078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9078</v>
      </c>
      <c r="BL97" s="18" t="s">
        <v>135</v>
      </c>
      <c r="BM97" s="216" t="s">
        <v>377</v>
      </c>
    </row>
    <row r="98" s="2" customFormat="1">
      <c r="A98" s="33"/>
      <c r="B98" s="34"/>
      <c r="C98" s="35"/>
      <c r="D98" s="218" t="s">
        <v>137</v>
      </c>
      <c r="E98" s="35"/>
      <c r="F98" s="219" t="s">
        <v>332</v>
      </c>
      <c r="G98" s="35"/>
      <c r="H98" s="35"/>
      <c r="I98" s="35"/>
      <c r="J98" s="35"/>
      <c r="K98" s="35"/>
      <c r="L98" s="39"/>
      <c r="M98" s="220"/>
      <c r="N98" s="221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137</v>
      </c>
      <c r="AU98" s="18" t="s">
        <v>80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378</v>
      </c>
      <c r="G99" s="223"/>
      <c r="H99" s="227">
        <v>35.600000000000001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78</v>
      </c>
      <c r="AY99" s="232" t="s">
        <v>128</v>
      </c>
    </row>
    <row r="100" s="2" customFormat="1" ht="16.5" customHeight="1">
      <c r="A100" s="33"/>
      <c r="B100" s="34"/>
      <c r="C100" s="252" t="s">
        <v>135</v>
      </c>
      <c r="D100" s="252" t="s">
        <v>183</v>
      </c>
      <c r="E100" s="253" t="s">
        <v>334</v>
      </c>
      <c r="F100" s="254" t="s">
        <v>326</v>
      </c>
      <c r="G100" s="255" t="s">
        <v>186</v>
      </c>
      <c r="H100" s="256">
        <v>17.800000000000001</v>
      </c>
      <c r="I100" s="257">
        <v>50</v>
      </c>
      <c r="J100" s="257">
        <f>ROUND(I100*H100,2)</f>
        <v>890</v>
      </c>
      <c r="K100" s="254" t="s">
        <v>17</v>
      </c>
      <c r="L100" s="258"/>
      <c r="M100" s="259" t="s">
        <v>17</v>
      </c>
      <c r="N100" s="260" t="s">
        <v>41</v>
      </c>
      <c r="O100" s="214">
        <v>0</v>
      </c>
      <c r="P100" s="214">
        <f>O100*H100</f>
        <v>0</v>
      </c>
      <c r="Q100" s="214">
        <v>0.001</v>
      </c>
      <c r="R100" s="214">
        <f>Q100*H100</f>
        <v>0.0178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176</v>
      </c>
      <c r="AT100" s="216" t="s">
        <v>183</v>
      </c>
      <c r="AU100" s="216" t="s">
        <v>80</v>
      </c>
      <c r="AY100" s="18" t="s">
        <v>128</v>
      </c>
      <c r="BE100" s="217">
        <f>IF(N100="základní",J100,0)</f>
        <v>890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890</v>
      </c>
      <c r="BL100" s="18" t="s">
        <v>135</v>
      </c>
      <c r="BM100" s="216" t="s">
        <v>379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380</v>
      </c>
      <c r="G101" s="223"/>
      <c r="H101" s="227">
        <v>17.800000000000001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24.15" customHeight="1">
      <c r="A102" s="33"/>
      <c r="B102" s="34"/>
      <c r="C102" s="206" t="s">
        <v>160</v>
      </c>
      <c r="D102" s="206" t="s">
        <v>130</v>
      </c>
      <c r="E102" s="207" t="s">
        <v>381</v>
      </c>
      <c r="F102" s="208" t="s">
        <v>382</v>
      </c>
      <c r="G102" s="209" t="s">
        <v>206</v>
      </c>
      <c r="H102" s="210">
        <v>2.3100000000000001</v>
      </c>
      <c r="I102" s="211">
        <v>8280</v>
      </c>
      <c r="J102" s="211">
        <f>ROUND(I102*H102,2)</f>
        <v>19126.799999999999</v>
      </c>
      <c r="K102" s="208" t="s">
        <v>134</v>
      </c>
      <c r="L102" s="39"/>
      <c r="M102" s="212" t="s">
        <v>17</v>
      </c>
      <c r="N102" s="213" t="s">
        <v>41</v>
      </c>
      <c r="O102" s="214">
        <v>20.992000000000001</v>
      </c>
      <c r="P102" s="214">
        <f>O102*H102</f>
        <v>48.491520000000001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19126.799999999999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19126.799999999999</v>
      </c>
      <c r="BL102" s="18" t="s">
        <v>135</v>
      </c>
      <c r="BM102" s="216" t="s">
        <v>383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384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385</v>
      </c>
      <c r="G104" s="223"/>
      <c r="H104" s="227">
        <v>2.3100000000000001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24.15" customHeight="1">
      <c r="A105" s="33"/>
      <c r="B105" s="34"/>
      <c r="C105" s="206" t="s">
        <v>165</v>
      </c>
      <c r="D105" s="206" t="s">
        <v>130</v>
      </c>
      <c r="E105" s="207" t="s">
        <v>386</v>
      </c>
      <c r="F105" s="208" t="s">
        <v>387</v>
      </c>
      <c r="G105" s="209" t="s">
        <v>133</v>
      </c>
      <c r="H105" s="210">
        <v>884.96000000000004</v>
      </c>
      <c r="I105" s="211">
        <v>42.5</v>
      </c>
      <c r="J105" s="211">
        <f>ROUND(I105*H105,2)</f>
        <v>37610.800000000003</v>
      </c>
      <c r="K105" s="208" t="s">
        <v>134</v>
      </c>
      <c r="L105" s="39"/>
      <c r="M105" s="212" t="s">
        <v>17</v>
      </c>
      <c r="N105" s="213" t="s">
        <v>41</v>
      </c>
      <c r="O105" s="214">
        <v>0.113</v>
      </c>
      <c r="P105" s="214">
        <f>O105*H105</f>
        <v>100.00048000000001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37610.800000000003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37610.800000000003</v>
      </c>
      <c r="BL105" s="18" t="s">
        <v>135</v>
      </c>
      <c r="BM105" s="216" t="s">
        <v>388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389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341</v>
      </c>
      <c r="G107" s="223"/>
      <c r="H107" s="227">
        <v>640.79999999999995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342</v>
      </c>
      <c r="G108" s="223"/>
      <c r="H108" s="227">
        <v>244.16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5" customFormat="1">
      <c r="A109" s="15"/>
      <c r="B109" s="242"/>
      <c r="C109" s="243"/>
      <c r="D109" s="224" t="s">
        <v>139</v>
      </c>
      <c r="E109" s="244" t="s">
        <v>17</v>
      </c>
      <c r="F109" s="245" t="s">
        <v>159</v>
      </c>
      <c r="G109" s="243"/>
      <c r="H109" s="246">
        <v>884.95999999999992</v>
      </c>
      <c r="I109" s="243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139</v>
      </c>
      <c r="AU109" s="251" t="s">
        <v>80</v>
      </c>
      <c r="AV109" s="15" t="s">
        <v>135</v>
      </c>
      <c r="AW109" s="15" t="s">
        <v>31</v>
      </c>
      <c r="AX109" s="15" t="s">
        <v>78</v>
      </c>
      <c r="AY109" s="251" t="s">
        <v>128</v>
      </c>
    </row>
    <row r="110" s="2" customFormat="1" ht="16.5" customHeight="1">
      <c r="A110" s="33"/>
      <c r="B110" s="34"/>
      <c r="C110" s="252" t="s">
        <v>170</v>
      </c>
      <c r="D110" s="252" t="s">
        <v>183</v>
      </c>
      <c r="E110" s="253" t="s">
        <v>343</v>
      </c>
      <c r="F110" s="254" t="s">
        <v>344</v>
      </c>
      <c r="G110" s="255" t="s">
        <v>155</v>
      </c>
      <c r="H110" s="256">
        <v>44.247999999999998</v>
      </c>
      <c r="I110" s="257">
        <v>1570</v>
      </c>
      <c r="J110" s="257">
        <f>ROUND(I110*H110,2)</f>
        <v>69469.360000000001</v>
      </c>
      <c r="K110" s="254" t="s">
        <v>134</v>
      </c>
      <c r="L110" s="258"/>
      <c r="M110" s="259" t="s">
        <v>17</v>
      </c>
      <c r="N110" s="260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8.8496000000000006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176</v>
      </c>
      <c r="AT110" s="216" t="s">
        <v>183</v>
      </c>
      <c r="AU110" s="216" t="s">
        <v>80</v>
      </c>
      <c r="AY110" s="18" t="s">
        <v>128</v>
      </c>
      <c r="BE110" s="217">
        <f>IF(N110="základní",J110,0)</f>
        <v>69469.360000000001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69469.360000000001</v>
      </c>
      <c r="BL110" s="18" t="s">
        <v>135</v>
      </c>
      <c r="BM110" s="216" t="s">
        <v>390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391</v>
      </c>
      <c r="G111" s="223"/>
      <c r="H111" s="227">
        <v>32.039999999999999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392</v>
      </c>
      <c r="G112" s="223"/>
      <c r="H112" s="227">
        <v>12.208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5" customFormat="1">
      <c r="A113" s="15"/>
      <c r="B113" s="242"/>
      <c r="C113" s="243"/>
      <c r="D113" s="224" t="s">
        <v>139</v>
      </c>
      <c r="E113" s="244" t="s">
        <v>17</v>
      </c>
      <c r="F113" s="245" t="s">
        <v>159</v>
      </c>
      <c r="G113" s="243"/>
      <c r="H113" s="246">
        <v>44.247999999999998</v>
      </c>
      <c r="I113" s="243"/>
      <c r="J113" s="243"/>
      <c r="K113" s="243"/>
      <c r="L113" s="247"/>
      <c r="M113" s="248"/>
      <c r="N113" s="249"/>
      <c r="O113" s="249"/>
      <c r="P113" s="249"/>
      <c r="Q113" s="249"/>
      <c r="R113" s="249"/>
      <c r="S113" s="249"/>
      <c r="T113" s="250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1" t="s">
        <v>139</v>
      </c>
      <c r="AU113" s="251" t="s">
        <v>80</v>
      </c>
      <c r="AV113" s="15" t="s">
        <v>135</v>
      </c>
      <c r="AW113" s="15" t="s">
        <v>31</v>
      </c>
      <c r="AX113" s="15" t="s">
        <v>78</v>
      </c>
      <c r="AY113" s="251" t="s">
        <v>128</v>
      </c>
    </row>
    <row r="114" s="2" customFormat="1" ht="21.75" customHeight="1">
      <c r="A114" s="33"/>
      <c r="B114" s="34"/>
      <c r="C114" s="206" t="s">
        <v>176</v>
      </c>
      <c r="D114" s="206" t="s">
        <v>130</v>
      </c>
      <c r="E114" s="207" t="s">
        <v>393</v>
      </c>
      <c r="F114" s="208" t="s">
        <v>394</v>
      </c>
      <c r="G114" s="209" t="s">
        <v>155</v>
      </c>
      <c r="H114" s="210">
        <v>508.60000000000002</v>
      </c>
      <c r="I114" s="211">
        <v>466</v>
      </c>
      <c r="J114" s="211">
        <f>ROUND(I114*H114,2)</f>
        <v>237007.60000000001</v>
      </c>
      <c r="K114" s="208" t="s">
        <v>134</v>
      </c>
      <c r="L114" s="39"/>
      <c r="M114" s="212" t="s">
        <v>17</v>
      </c>
      <c r="N114" s="213" t="s">
        <v>41</v>
      </c>
      <c r="O114" s="214">
        <v>1.196</v>
      </c>
      <c r="P114" s="214">
        <f>O114*H114</f>
        <v>608.28560000000004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237007.60000000001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237007.60000000001</v>
      </c>
      <c r="BL114" s="18" t="s">
        <v>135</v>
      </c>
      <c r="BM114" s="216" t="s">
        <v>395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396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4" customFormat="1">
      <c r="A116" s="14"/>
      <c r="B116" s="233"/>
      <c r="C116" s="234"/>
      <c r="D116" s="224" t="s">
        <v>139</v>
      </c>
      <c r="E116" s="235" t="s">
        <v>17</v>
      </c>
      <c r="F116" s="236" t="s">
        <v>397</v>
      </c>
      <c r="G116" s="234"/>
      <c r="H116" s="235" t="s">
        <v>17</v>
      </c>
      <c r="I116" s="234"/>
      <c r="J116" s="234"/>
      <c r="K116" s="234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139</v>
      </c>
      <c r="AU116" s="241" t="s">
        <v>80</v>
      </c>
      <c r="AV116" s="14" t="s">
        <v>78</v>
      </c>
      <c r="AW116" s="14" t="s">
        <v>31</v>
      </c>
      <c r="AX116" s="14" t="s">
        <v>70</v>
      </c>
      <c r="AY116" s="241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398</v>
      </c>
      <c r="G117" s="223"/>
      <c r="H117" s="227">
        <v>356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399</v>
      </c>
      <c r="G118" s="223"/>
      <c r="H118" s="227">
        <v>152.59999999999999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5" customFormat="1">
      <c r="A119" s="15"/>
      <c r="B119" s="242"/>
      <c r="C119" s="243"/>
      <c r="D119" s="224" t="s">
        <v>139</v>
      </c>
      <c r="E119" s="244" t="s">
        <v>17</v>
      </c>
      <c r="F119" s="245" t="s">
        <v>159</v>
      </c>
      <c r="G119" s="243"/>
      <c r="H119" s="246">
        <v>508.60000000000002</v>
      </c>
      <c r="I119" s="243"/>
      <c r="J119" s="243"/>
      <c r="K119" s="243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139</v>
      </c>
      <c r="AU119" s="251" t="s">
        <v>80</v>
      </c>
      <c r="AV119" s="15" t="s">
        <v>135</v>
      </c>
      <c r="AW119" s="15" t="s">
        <v>31</v>
      </c>
      <c r="AX119" s="15" t="s">
        <v>78</v>
      </c>
      <c r="AY119" s="251" t="s">
        <v>128</v>
      </c>
    </row>
    <row r="120" s="2" customFormat="1" ht="21.75" customHeight="1">
      <c r="A120" s="33"/>
      <c r="B120" s="34"/>
      <c r="C120" s="206" t="s">
        <v>182</v>
      </c>
      <c r="D120" s="206" t="s">
        <v>130</v>
      </c>
      <c r="E120" s="207" t="s">
        <v>347</v>
      </c>
      <c r="F120" s="208" t="s">
        <v>348</v>
      </c>
      <c r="G120" s="209" t="s">
        <v>155</v>
      </c>
      <c r="H120" s="210">
        <v>508.60000000000002</v>
      </c>
      <c r="I120" s="211">
        <v>389</v>
      </c>
      <c r="J120" s="211">
        <f>ROUND(I120*H120,2)</f>
        <v>197845.39999999999</v>
      </c>
      <c r="K120" s="208" t="s">
        <v>134</v>
      </c>
      <c r="L120" s="39"/>
      <c r="M120" s="212" t="s">
        <v>17</v>
      </c>
      <c r="N120" s="213" t="s">
        <v>41</v>
      </c>
      <c r="O120" s="214">
        <v>0.45200000000000001</v>
      </c>
      <c r="P120" s="214">
        <f>O120*H120</f>
        <v>229.88720000000001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197845.39999999999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197845.39999999999</v>
      </c>
      <c r="BL120" s="18" t="s">
        <v>135</v>
      </c>
      <c r="BM120" s="216" t="s">
        <v>400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350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401</v>
      </c>
      <c r="G122" s="223"/>
      <c r="H122" s="227">
        <v>508.60000000000002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24.15" customHeight="1">
      <c r="A123" s="33"/>
      <c r="B123" s="34"/>
      <c r="C123" s="206" t="s">
        <v>191</v>
      </c>
      <c r="D123" s="206" t="s">
        <v>130</v>
      </c>
      <c r="E123" s="207" t="s">
        <v>352</v>
      </c>
      <c r="F123" s="208" t="s">
        <v>353</v>
      </c>
      <c r="G123" s="209" t="s">
        <v>155</v>
      </c>
      <c r="H123" s="210">
        <v>508.60000000000002</v>
      </c>
      <c r="I123" s="211">
        <v>23.5</v>
      </c>
      <c r="J123" s="211">
        <f>ROUND(I123*H123,2)</f>
        <v>11952.1</v>
      </c>
      <c r="K123" s="208" t="s">
        <v>134</v>
      </c>
      <c r="L123" s="39"/>
      <c r="M123" s="212" t="s">
        <v>17</v>
      </c>
      <c r="N123" s="213" t="s">
        <v>41</v>
      </c>
      <c r="O123" s="214">
        <v>0.028000000000000001</v>
      </c>
      <c r="P123" s="214">
        <f>O123*H123</f>
        <v>14.2408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135</v>
      </c>
      <c r="AT123" s="216" t="s">
        <v>130</v>
      </c>
      <c r="AU123" s="216" t="s">
        <v>80</v>
      </c>
      <c r="AY123" s="18" t="s">
        <v>128</v>
      </c>
      <c r="BE123" s="217">
        <f>IF(N123="základní",J123,0)</f>
        <v>11952.1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11952.1</v>
      </c>
      <c r="BL123" s="18" t="s">
        <v>135</v>
      </c>
      <c r="BM123" s="216" t="s">
        <v>402</v>
      </c>
    </row>
    <row r="124" s="2" customFormat="1">
      <c r="A124" s="33"/>
      <c r="B124" s="34"/>
      <c r="C124" s="35"/>
      <c r="D124" s="218" t="s">
        <v>137</v>
      </c>
      <c r="E124" s="35"/>
      <c r="F124" s="219" t="s">
        <v>355</v>
      </c>
      <c r="G124" s="35"/>
      <c r="H124" s="35"/>
      <c r="I124" s="35"/>
      <c r="J124" s="35"/>
      <c r="K124" s="35"/>
      <c r="L124" s="39"/>
      <c r="M124" s="220"/>
      <c r="N124" s="221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137</v>
      </c>
      <c r="AU124" s="18" t="s">
        <v>80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403</v>
      </c>
      <c r="G125" s="223"/>
      <c r="H125" s="227">
        <v>508.60000000000002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 ht="16.5" customHeight="1">
      <c r="A126" s="33"/>
      <c r="B126" s="34"/>
      <c r="C126" s="206" t="s">
        <v>197</v>
      </c>
      <c r="D126" s="206" t="s">
        <v>130</v>
      </c>
      <c r="E126" s="207" t="s">
        <v>404</v>
      </c>
      <c r="F126" s="208" t="s">
        <v>405</v>
      </c>
      <c r="G126" s="209" t="s">
        <v>261</v>
      </c>
      <c r="H126" s="210">
        <v>165</v>
      </c>
      <c r="I126" s="211">
        <v>55.899999999999999</v>
      </c>
      <c r="J126" s="211">
        <f>ROUND(I126*H126,2)</f>
        <v>9223.5</v>
      </c>
      <c r="K126" s="208" t="s">
        <v>17</v>
      </c>
      <c r="L126" s="39"/>
      <c r="M126" s="212" t="s">
        <v>17</v>
      </c>
      <c r="N126" s="213" t="s">
        <v>41</v>
      </c>
      <c r="O126" s="214">
        <v>0.16200000000000001</v>
      </c>
      <c r="P126" s="214">
        <f>O126*H126</f>
        <v>26.73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9223.5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9223.5</v>
      </c>
      <c r="BL126" s="18" t="s">
        <v>135</v>
      </c>
      <c r="BM126" s="216" t="s">
        <v>406</v>
      </c>
    </row>
    <row r="127" s="2" customFormat="1">
      <c r="A127" s="33"/>
      <c r="B127" s="34"/>
      <c r="C127" s="35"/>
      <c r="D127" s="224" t="s">
        <v>188</v>
      </c>
      <c r="E127" s="35"/>
      <c r="F127" s="261" t="s">
        <v>407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188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408</v>
      </c>
      <c r="G128" s="223"/>
      <c r="H128" s="227">
        <v>165.30000000000001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70</v>
      </c>
      <c r="AY128" s="232" t="s">
        <v>128</v>
      </c>
    </row>
    <row r="129" s="15" customFormat="1">
      <c r="A129" s="15"/>
      <c r="B129" s="242"/>
      <c r="C129" s="243"/>
      <c r="D129" s="224" t="s">
        <v>139</v>
      </c>
      <c r="E129" s="244" t="s">
        <v>17</v>
      </c>
      <c r="F129" s="245" t="s">
        <v>159</v>
      </c>
      <c r="G129" s="243"/>
      <c r="H129" s="246">
        <v>165.30000000000001</v>
      </c>
      <c r="I129" s="243"/>
      <c r="J129" s="243"/>
      <c r="K129" s="243"/>
      <c r="L129" s="247"/>
      <c r="M129" s="248"/>
      <c r="N129" s="249"/>
      <c r="O129" s="249"/>
      <c r="P129" s="249"/>
      <c r="Q129" s="249"/>
      <c r="R129" s="249"/>
      <c r="S129" s="249"/>
      <c r="T129" s="25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1" t="s">
        <v>139</v>
      </c>
      <c r="AU129" s="251" t="s">
        <v>80</v>
      </c>
      <c r="AV129" s="15" t="s">
        <v>135</v>
      </c>
      <c r="AW129" s="15" t="s">
        <v>31</v>
      </c>
      <c r="AX129" s="15" t="s">
        <v>70</v>
      </c>
      <c r="AY129" s="251" t="s">
        <v>128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409</v>
      </c>
      <c r="G130" s="223"/>
      <c r="H130" s="227">
        <v>165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5" customFormat="1">
      <c r="A131" s="15"/>
      <c r="B131" s="242"/>
      <c r="C131" s="243"/>
      <c r="D131" s="224" t="s">
        <v>139</v>
      </c>
      <c r="E131" s="244" t="s">
        <v>17</v>
      </c>
      <c r="F131" s="245" t="s">
        <v>159</v>
      </c>
      <c r="G131" s="243"/>
      <c r="H131" s="246">
        <v>165</v>
      </c>
      <c r="I131" s="243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1" t="s">
        <v>139</v>
      </c>
      <c r="AU131" s="251" t="s">
        <v>80</v>
      </c>
      <c r="AV131" s="15" t="s">
        <v>135</v>
      </c>
      <c r="AW131" s="15" t="s">
        <v>31</v>
      </c>
      <c r="AX131" s="15" t="s">
        <v>78</v>
      </c>
      <c r="AY131" s="251" t="s">
        <v>128</v>
      </c>
    </row>
    <row r="132" s="2" customFormat="1" ht="24.15" customHeight="1">
      <c r="A132" s="33"/>
      <c r="B132" s="34"/>
      <c r="C132" s="252" t="s">
        <v>203</v>
      </c>
      <c r="D132" s="252" t="s">
        <v>183</v>
      </c>
      <c r="E132" s="253" t="s">
        <v>410</v>
      </c>
      <c r="F132" s="254" t="s">
        <v>292</v>
      </c>
      <c r="G132" s="255" t="s">
        <v>261</v>
      </c>
      <c r="H132" s="256">
        <v>165</v>
      </c>
      <c r="I132" s="257">
        <v>80</v>
      </c>
      <c r="J132" s="257">
        <f>ROUND(I132*H132,2)</f>
        <v>13200</v>
      </c>
      <c r="K132" s="254" t="s">
        <v>17</v>
      </c>
      <c r="L132" s="258"/>
      <c r="M132" s="259" t="s">
        <v>17</v>
      </c>
      <c r="N132" s="260" t="s">
        <v>41</v>
      </c>
      <c r="O132" s="214">
        <v>0</v>
      </c>
      <c r="P132" s="214">
        <f>O132*H132</f>
        <v>0</v>
      </c>
      <c r="Q132" s="214">
        <v>0.01</v>
      </c>
      <c r="R132" s="214">
        <f>Q132*H132</f>
        <v>1.6500000000000001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176</v>
      </c>
      <c r="AT132" s="216" t="s">
        <v>183</v>
      </c>
      <c r="AU132" s="216" t="s">
        <v>80</v>
      </c>
      <c r="AY132" s="18" t="s">
        <v>128</v>
      </c>
      <c r="BE132" s="217">
        <f>IF(N132="základní",J132,0)</f>
        <v>13200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13200</v>
      </c>
      <c r="BL132" s="18" t="s">
        <v>135</v>
      </c>
      <c r="BM132" s="216" t="s">
        <v>411</v>
      </c>
    </row>
    <row r="133" s="12" customFormat="1" ht="22.8" customHeight="1">
      <c r="A133" s="12"/>
      <c r="B133" s="191"/>
      <c r="C133" s="192"/>
      <c r="D133" s="193" t="s">
        <v>69</v>
      </c>
      <c r="E133" s="204" t="s">
        <v>146</v>
      </c>
      <c r="F133" s="204" t="s">
        <v>216</v>
      </c>
      <c r="G133" s="192"/>
      <c r="H133" s="192"/>
      <c r="I133" s="192"/>
      <c r="J133" s="205">
        <f>BK133</f>
        <v>30000</v>
      </c>
      <c r="K133" s="192"/>
      <c r="L133" s="196"/>
      <c r="M133" s="197"/>
      <c r="N133" s="198"/>
      <c r="O133" s="198"/>
      <c r="P133" s="199">
        <f>P134</f>
        <v>0.66500000000000004</v>
      </c>
      <c r="Q133" s="198"/>
      <c r="R133" s="199">
        <f>R134</f>
        <v>0.00123</v>
      </c>
      <c r="S133" s="198"/>
      <c r="T133" s="20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78</v>
      </c>
      <c r="AT133" s="202" t="s">
        <v>69</v>
      </c>
      <c r="AU133" s="202" t="s">
        <v>78</v>
      </c>
      <c r="AY133" s="201" t="s">
        <v>128</v>
      </c>
      <c r="BK133" s="203">
        <f>BK134</f>
        <v>30000</v>
      </c>
    </row>
    <row r="134" s="2" customFormat="1" ht="24.15" customHeight="1">
      <c r="A134" s="33"/>
      <c r="B134" s="34"/>
      <c r="C134" s="206" t="s">
        <v>210</v>
      </c>
      <c r="D134" s="206" t="s">
        <v>130</v>
      </c>
      <c r="E134" s="207" t="s">
        <v>412</v>
      </c>
      <c r="F134" s="208" t="s">
        <v>413</v>
      </c>
      <c r="G134" s="209" t="s">
        <v>168</v>
      </c>
      <c r="H134" s="210">
        <v>1</v>
      </c>
      <c r="I134" s="211">
        <v>30000</v>
      </c>
      <c r="J134" s="211">
        <f>ROUND(I134*H134,2)</f>
        <v>30000</v>
      </c>
      <c r="K134" s="208" t="s">
        <v>17</v>
      </c>
      <c r="L134" s="39"/>
      <c r="M134" s="212" t="s">
        <v>17</v>
      </c>
      <c r="N134" s="213" t="s">
        <v>41</v>
      </c>
      <c r="O134" s="214">
        <v>0.66500000000000004</v>
      </c>
      <c r="P134" s="214">
        <f>O134*H134</f>
        <v>0.66500000000000004</v>
      </c>
      <c r="Q134" s="214">
        <v>0.00123</v>
      </c>
      <c r="R134" s="214">
        <f>Q134*H134</f>
        <v>0.00123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135</v>
      </c>
      <c r="AT134" s="216" t="s">
        <v>130</v>
      </c>
      <c r="AU134" s="216" t="s">
        <v>80</v>
      </c>
      <c r="AY134" s="18" t="s">
        <v>128</v>
      </c>
      <c r="BE134" s="217">
        <f>IF(N134="základní",J134,0)</f>
        <v>30000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30000</v>
      </c>
      <c r="BL134" s="18" t="s">
        <v>135</v>
      </c>
      <c r="BM134" s="216" t="s">
        <v>414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250</v>
      </c>
      <c r="F135" s="204" t="s">
        <v>251</v>
      </c>
      <c r="G135" s="192"/>
      <c r="H135" s="192"/>
      <c r="I135" s="192"/>
      <c r="J135" s="205">
        <f>BK135</f>
        <v>11376.719999999999</v>
      </c>
      <c r="K135" s="192"/>
      <c r="L135" s="196"/>
      <c r="M135" s="197"/>
      <c r="N135" s="198"/>
      <c r="O135" s="198"/>
      <c r="P135" s="199">
        <f>SUM(P136:P137)</f>
        <v>21.099602000000001</v>
      </c>
      <c r="Q135" s="198"/>
      <c r="R135" s="199">
        <f>SUM(R136:R137)</f>
        <v>0</v>
      </c>
      <c r="S135" s="198"/>
      <c r="T135" s="20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SUM(BK136:BK137)</f>
        <v>11376.719999999999</v>
      </c>
    </row>
    <row r="136" s="2" customFormat="1" ht="24.15" customHeight="1">
      <c r="A136" s="33"/>
      <c r="B136" s="34"/>
      <c r="C136" s="206" t="s">
        <v>217</v>
      </c>
      <c r="D136" s="206" t="s">
        <v>130</v>
      </c>
      <c r="E136" s="207" t="s">
        <v>253</v>
      </c>
      <c r="F136" s="208" t="s">
        <v>254</v>
      </c>
      <c r="G136" s="209" t="s">
        <v>255</v>
      </c>
      <c r="H136" s="210">
        <v>10.534000000000001</v>
      </c>
      <c r="I136" s="211">
        <v>1080</v>
      </c>
      <c r="J136" s="211">
        <f>ROUND(I136*H136,2)</f>
        <v>11376.719999999999</v>
      </c>
      <c r="K136" s="208" t="s">
        <v>134</v>
      </c>
      <c r="L136" s="39"/>
      <c r="M136" s="212" t="s">
        <v>17</v>
      </c>
      <c r="N136" s="213" t="s">
        <v>41</v>
      </c>
      <c r="O136" s="214">
        <v>2.0030000000000001</v>
      </c>
      <c r="P136" s="214">
        <f>O136*H136</f>
        <v>21.099602000000001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11376.719999999999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11376.719999999999</v>
      </c>
      <c r="BL136" s="18" t="s">
        <v>135</v>
      </c>
      <c r="BM136" s="216" t="s">
        <v>415</v>
      </c>
    </row>
    <row r="137" s="2" customFormat="1">
      <c r="A137" s="33"/>
      <c r="B137" s="34"/>
      <c r="C137" s="35"/>
      <c r="D137" s="218" t="s">
        <v>137</v>
      </c>
      <c r="E137" s="35"/>
      <c r="F137" s="219" t="s">
        <v>257</v>
      </c>
      <c r="G137" s="35"/>
      <c r="H137" s="35"/>
      <c r="I137" s="35"/>
      <c r="J137" s="35"/>
      <c r="K137" s="35"/>
      <c r="L137" s="39"/>
      <c r="M137" s="262"/>
      <c r="N137" s="263"/>
      <c r="O137" s="264"/>
      <c r="P137" s="264"/>
      <c r="Q137" s="264"/>
      <c r="R137" s="264"/>
      <c r="S137" s="264"/>
      <c r="T137" s="26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137</v>
      </c>
      <c r="AU137" s="18" t="s">
        <v>80</v>
      </c>
    </row>
    <row r="138" s="2" customFormat="1" ht="6.96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9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sheet="1" autoFilter="0" formatColumns="0" formatRows="0" objects="1" scenarios="1" spinCount="100000" saltValue="VnfxMTMbzyBn0Q6F5S0XJAHWJXWiqFiiQ5tfM67optUCGv18dZTWVZlrwUt0679Fu0fUWeswhJjfEh8cNgL5DA==" hashValue="g3zTGLNIDWTHNytCvaDNxCUVMmClw0SqQ6GDEt7q+Owz8+QWj5o9MZWYQAIykFLRZCslqq9b5TBw1nxgBGdHaw==" algorithmName="SHA-512" password="CC35"/>
  <autoFilter ref="C88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3"/>
    <hyperlink ref="F98" r:id="rId2" display="https://podminky.urs.cz/item/CS_URS_2022_02/184813134"/>
    <hyperlink ref="F103" r:id="rId3" display="https://podminky.urs.cz/item/CS_URS_2022_02/184851613"/>
    <hyperlink ref="F106" r:id="rId4" display="https://podminky.urs.cz/item/CS_URS_2022_02/184911421"/>
    <hyperlink ref="F115" r:id="rId5" display="https://podminky.urs.cz/item/CS_URS_2022_02/185804311"/>
    <hyperlink ref="F121" r:id="rId6" display="https://podminky.urs.cz/item/CS_URS_2022_02/185851121"/>
    <hyperlink ref="F124" r:id="rId7" display="https://podminky.urs.cz/item/CS_URS_2022_02/185851129"/>
    <hyperlink ref="F137" r:id="rId8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416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565964.85999999999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ROUND((SUM(BE89:BE136)),  2)</f>
        <v>565964.85999999999</v>
      </c>
      <c r="G35" s="33"/>
      <c r="H35" s="33"/>
      <c r="I35" s="152">
        <v>0.20999999999999999</v>
      </c>
      <c r="J35" s="151">
        <f>ROUND(((SUM(BE89:BE136))*I35),  2)</f>
        <v>118852.62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ROUND((SUM(BF89:BF136)),  2)</f>
        <v>0</v>
      </c>
      <c r="G36" s="33"/>
      <c r="H36" s="33"/>
      <c r="I36" s="152">
        <v>0.14999999999999999</v>
      </c>
      <c r="J36" s="151">
        <f>ROUND(((SUM(BF89:BF136))*I36),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ROUND((SUM(BG89:BG136)),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ROUND((SUM(BH89:BH136)),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ROUND((SUM(BI89:BI136)),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684817.47999999998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210030-03-03-02 - Následná péče - 2.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565964.85999999999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565964.85999999999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524588.14000000001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J132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J134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210030-03-03-02 - Následná péče - 2.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565964.85999999999</v>
      </c>
      <c r="K89" s="35"/>
      <c r="L89" s="39"/>
      <c r="M89" s="89"/>
      <c r="N89" s="187"/>
      <c r="O89" s="90"/>
      <c r="P89" s="188">
        <f>P90</f>
        <v>928.5074820000001</v>
      </c>
      <c r="Q89" s="90"/>
      <c r="R89" s="188">
        <f>R90</f>
        <v>10.533890000000001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565964.85999999999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565964.85999999999</v>
      </c>
      <c r="K90" s="192"/>
      <c r="L90" s="196"/>
      <c r="M90" s="197"/>
      <c r="N90" s="198"/>
      <c r="O90" s="198"/>
      <c r="P90" s="199">
        <f>P91+P132+P134</f>
        <v>928.5074820000001</v>
      </c>
      <c r="Q90" s="198"/>
      <c r="R90" s="199">
        <f>R91+R132+R134</f>
        <v>10.533890000000001</v>
      </c>
      <c r="S90" s="198"/>
      <c r="T90" s="200">
        <f>T91+T132+T134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BK91+BK132+BK134</f>
        <v>565964.85999999999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524588.14000000001</v>
      </c>
      <c r="K91" s="192"/>
      <c r="L91" s="196"/>
      <c r="M91" s="197"/>
      <c r="N91" s="198"/>
      <c r="O91" s="198"/>
      <c r="P91" s="199">
        <f>SUM(P92:P131)</f>
        <v>906.74288000000013</v>
      </c>
      <c r="Q91" s="198"/>
      <c r="R91" s="199">
        <f>SUM(R92:R131)</f>
        <v>10.532660000000002</v>
      </c>
      <c r="S91" s="198"/>
      <c r="T91" s="200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SUM(BK92:BK131)</f>
        <v>524588.14000000001</v>
      </c>
    </row>
    <row r="92" s="2" customFormat="1" ht="37.8" customHeight="1">
      <c r="A92" s="33"/>
      <c r="B92" s="34"/>
      <c r="C92" s="206" t="s">
        <v>78</v>
      </c>
      <c r="D92" s="206" t="s">
        <v>130</v>
      </c>
      <c r="E92" s="207" t="s">
        <v>329</v>
      </c>
      <c r="F92" s="208" t="s">
        <v>330</v>
      </c>
      <c r="G92" s="209" t="s">
        <v>321</v>
      </c>
      <c r="H92" s="210">
        <v>66.120000000000005</v>
      </c>
      <c r="I92" s="211">
        <v>255</v>
      </c>
      <c r="J92" s="211">
        <f>ROUND(I92*H92,2)</f>
        <v>16860.599999999999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49.590000000000003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16860.599999999999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16860.599999999999</v>
      </c>
      <c r="BL92" s="18" t="s">
        <v>135</v>
      </c>
      <c r="BM92" s="216" t="s">
        <v>417</v>
      </c>
    </row>
    <row r="93" s="2" customFormat="1">
      <c r="A93" s="33"/>
      <c r="B93" s="34"/>
      <c r="C93" s="35"/>
      <c r="D93" s="218" t="s">
        <v>137</v>
      </c>
      <c r="E93" s="35"/>
      <c r="F93" s="219" t="s">
        <v>332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378</v>
      </c>
      <c r="G95" s="223"/>
      <c r="H95" s="227">
        <v>35.600000000000001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5" customFormat="1">
      <c r="A96" s="15"/>
      <c r="B96" s="242"/>
      <c r="C96" s="243"/>
      <c r="D96" s="224" t="s">
        <v>139</v>
      </c>
      <c r="E96" s="244" t="s">
        <v>17</v>
      </c>
      <c r="F96" s="245" t="s">
        <v>159</v>
      </c>
      <c r="G96" s="243"/>
      <c r="H96" s="246">
        <v>66.120000000000005</v>
      </c>
      <c r="I96" s="243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1" t="s">
        <v>139</v>
      </c>
      <c r="AU96" s="251" t="s">
        <v>80</v>
      </c>
      <c r="AV96" s="15" t="s">
        <v>135</v>
      </c>
      <c r="AW96" s="15" t="s">
        <v>31</v>
      </c>
      <c r="AX96" s="15" t="s">
        <v>78</v>
      </c>
      <c r="AY96" s="251" t="s">
        <v>128</v>
      </c>
    </row>
    <row r="97" s="2" customFormat="1" ht="16.5" customHeight="1">
      <c r="A97" s="33"/>
      <c r="B97" s="34"/>
      <c r="C97" s="252" t="s">
        <v>80</v>
      </c>
      <c r="D97" s="252" t="s">
        <v>183</v>
      </c>
      <c r="E97" s="253" t="s">
        <v>334</v>
      </c>
      <c r="F97" s="254" t="s">
        <v>326</v>
      </c>
      <c r="G97" s="255" t="s">
        <v>186</v>
      </c>
      <c r="H97" s="256">
        <v>33.060000000000002</v>
      </c>
      <c r="I97" s="257">
        <v>50</v>
      </c>
      <c r="J97" s="257">
        <f>ROUND(I97*H97,2)</f>
        <v>1653</v>
      </c>
      <c r="K97" s="254" t="s">
        <v>17</v>
      </c>
      <c r="L97" s="258"/>
      <c r="M97" s="259" t="s">
        <v>17</v>
      </c>
      <c r="N97" s="260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0.033060000000000006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176</v>
      </c>
      <c r="AT97" s="216" t="s">
        <v>183</v>
      </c>
      <c r="AU97" s="216" t="s">
        <v>80</v>
      </c>
      <c r="AY97" s="18" t="s">
        <v>128</v>
      </c>
      <c r="BE97" s="217">
        <f>IF(N97="základní",J97,0)</f>
        <v>1653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1653</v>
      </c>
      <c r="BL97" s="18" t="s">
        <v>135</v>
      </c>
      <c r="BM97" s="216" t="s">
        <v>418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376</v>
      </c>
      <c r="G98" s="223"/>
      <c r="H98" s="227">
        <v>15.26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380</v>
      </c>
      <c r="G99" s="223"/>
      <c r="H99" s="227">
        <v>17.800000000000001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5" customFormat="1">
      <c r="A100" s="15"/>
      <c r="B100" s="242"/>
      <c r="C100" s="243"/>
      <c r="D100" s="224" t="s">
        <v>139</v>
      </c>
      <c r="E100" s="244" t="s">
        <v>17</v>
      </c>
      <c r="F100" s="245" t="s">
        <v>159</v>
      </c>
      <c r="G100" s="243"/>
      <c r="H100" s="246">
        <v>33.060000000000002</v>
      </c>
      <c r="I100" s="243"/>
      <c r="J100" s="243"/>
      <c r="K100" s="243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139</v>
      </c>
      <c r="AU100" s="251" t="s">
        <v>80</v>
      </c>
      <c r="AV100" s="15" t="s">
        <v>135</v>
      </c>
      <c r="AW100" s="15" t="s">
        <v>31</v>
      </c>
      <c r="AX100" s="15" t="s">
        <v>78</v>
      </c>
      <c r="AY100" s="251" t="s">
        <v>128</v>
      </c>
    </row>
    <row r="101" s="2" customFormat="1" ht="24.15" customHeight="1">
      <c r="A101" s="33"/>
      <c r="B101" s="34"/>
      <c r="C101" s="206" t="s">
        <v>146</v>
      </c>
      <c r="D101" s="206" t="s">
        <v>130</v>
      </c>
      <c r="E101" s="207" t="s">
        <v>381</v>
      </c>
      <c r="F101" s="208" t="s">
        <v>382</v>
      </c>
      <c r="G101" s="209" t="s">
        <v>206</v>
      </c>
      <c r="H101" s="210">
        <v>2.3100000000000001</v>
      </c>
      <c r="I101" s="211">
        <v>8280</v>
      </c>
      <c r="J101" s="211">
        <f>ROUND(I101*H101,2)</f>
        <v>19126.799999999999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48.491520000000001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19126.799999999999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19126.799999999999</v>
      </c>
      <c r="BL101" s="18" t="s">
        <v>135</v>
      </c>
      <c r="BM101" s="216" t="s">
        <v>419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384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385</v>
      </c>
      <c r="G103" s="223"/>
      <c r="H103" s="227">
        <v>2.3100000000000001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24.15" customHeight="1">
      <c r="A104" s="33"/>
      <c r="B104" s="34"/>
      <c r="C104" s="206" t="s">
        <v>135</v>
      </c>
      <c r="D104" s="206" t="s">
        <v>130</v>
      </c>
      <c r="E104" s="207" t="s">
        <v>386</v>
      </c>
      <c r="F104" s="208" t="s">
        <v>387</v>
      </c>
      <c r="G104" s="209" t="s">
        <v>133</v>
      </c>
      <c r="H104" s="210">
        <v>884.96000000000004</v>
      </c>
      <c r="I104" s="211">
        <v>42.5</v>
      </c>
      <c r="J104" s="211">
        <f>ROUND(I104*H104,2)</f>
        <v>37610.800000000003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100.00048000000001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37610.800000000003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37610.800000000003</v>
      </c>
      <c r="BL104" s="18" t="s">
        <v>135</v>
      </c>
      <c r="BM104" s="216" t="s">
        <v>420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389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341</v>
      </c>
      <c r="G106" s="223"/>
      <c r="H106" s="227">
        <v>640.79999999999995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342</v>
      </c>
      <c r="G107" s="223"/>
      <c r="H107" s="227">
        <v>244.16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5" customFormat="1">
      <c r="A108" s="15"/>
      <c r="B108" s="242"/>
      <c r="C108" s="243"/>
      <c r="D108" s="224" t="s">
        <v>139</v>
      </c>
      <c r="E108" s="244" t="s">
        <v>17</v>
      </c>
      <c r="F108" s="245" t="s">
        <v>159</v>
      </c>
      <c r="G108" s="243"/>
      <c r="H108" s="246">
        <v>884.95999999999992</v>
      </c>
      <c r="I108" s="243"/>
      <c r="J108" s="243"/>
      <c r="K108" s="243"/>
      <c r="L108" s="247"/>
      <c r="M108" s="248"/>
      <c r="N108" s="249"/>
      <c r="O108" s="249"/>
      <c r="P108" s="249"/>
      <c r="Q108" s="249"/>
      <c r="R108" s="249"/>
      <c r="S108" s="249"/>
      <c r="T108" s="25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1" t="s">
        <v>139</v>
      </c>
      <c r="AU108" s="251" t="s">
        <v>80</v>
      </c>
      <c r="AV108" s="15" t="s">
        <v>135</v>
      </c>
      <c r="AW108" s="15" t="s">
        <v>31</v>
      </c>
      <c r="AX108" s="15" t="s">
        <v>78</v>
      </c>
      <c r="AY108" s="251" t="s">
        <v>128</v>
      </c>
    </row>
    <row r="109" s="2" customFormat="1" ht="16.5" customHeight="1">
      <c r="A109" s="33"/>
      <c r="B109" s="34"/>
      <c r="C109" s="252" t="s">
        <v>160</v>
      </c>
      <c r="D109" s="252" t="s">
        <v>183</v>
      </c>
      <c r="E109" s="253" t="s">
        <v>343</v>
      </c>
      <c r="F109" s="254" t="s">
        <v>344</v>
      </c>
      <c r="G109" s="255" t="s">
        <v>155</v>
      </c>
      <c r="H109" s="256">
        <v>44.247999999999998</v>
      </c>
      <c r="I109" s="257">
        <v>1570</v>
      </c>
      <c r="J109" s="257">
        <f>ROUND(I109*H109,2)</f>
        <v>69469.360000000001</v>
      </c>
      <c r="K109" s="254" t="s">
        <v>134</v>
      </c>
      <c r="L109" s="258"/>
      <c r="M109" s="259" t="s">
        <v>17</v>
      </c>
      <c r="N109" s="260" t="s">
        <v>41</v>
      </c>
      <c r="O109" s="214">
        <v>0</v>
      </c>
      <c r="P109" s="214">
        <f>O109*H109</f>
        <v>0</v>
      </c>
      <c r="Q109" s="214">
        <v>0.20000000000000001</v>
      </c>
      <c r="R109" s="214">
        <f>Q109*H109</f>
        <v>8.8496000000000006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176</v>
      </c>
      <c r="AT109" s="216" t="s">
        <v>183</v>
      </c>
      <c r="AU109" s="216" t="s">
        <v>80</v>
      </c>
      <c r="AY109" s="18" t="s">
        <v>128</v>
      </c>
      <c r="BE109" s="217">
        <f>IF(N109="základní",J109,0)</f>
        <v>69469.360000000001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69469.360000000001</v>
      </c>
      <c r="BL109" s="18" t="s">
        <v>135</v>
      </c>
      <c r="BM109" s="216" t="s">
        <v>421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391</v>
      </c>
      <c r="G110" s="223"/>
      <c r="H110" s="227">
        <v>32.039999999999999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392</v>
      </c>
      <c r="G111" s="223"/>
      <c r="H111" s="227">
        <v>12.208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5" customFormat="1">
      <c r="A112" s="15"/>
      <c r="B112" s="242"/>
      <c r="C112" s="243"/>
      <c r="D112" s="224" t="s">
        <v>139</v>
      </c>
      <c r="E112" s="244" t="s">
        <v>17</v>
      </c>
      <c r="F112" s="245" t="s">
        <v>159</v>
      </c>
      <c r="G112" s="243"/>
      <c r="H112" s="246">
        <v>44.247999999999998</v>
      </c>
      <c r="I112" s="243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139</v>
      </c>
      <c r="AU112" s="251" t="s">
        <v>80</v>
      </c>
      <c r="AV112" s="15" t="s">
        <v>135</v>
      </c>
      <c r="AW112" s="15" t="s">
        <v>31</v>
      </c>
      <c r="AX112" s="15" t="s">
        <v>78</v>
      </c>
      <c r="AY112" s="251" t="s">
        <v>128</v>
      </c>
    </row>
    <row r="113" s="2" customFormat="1" ht="21.75" customHeight="1">
      <c r="A113" s="33"/>
      <c r="B113" s="34"/>
      <c r="C113" s="206" t="s">
        <v>165</v>
      </c>
      <c r="D113" s="206" t="s">
        <v>130</v>
      </c>
      <c r="E113" s="207" t="s">
        <v>393</v>
      </c>
      <c r="F113" s="208" t="s">
        <v>394</v>
      </c>
      <c r="G113" s="209" t="s">
        <v>155</v>
      </c>
      <c r="H113" s="210">
        <v>406.88</v>
      </c>
      <c r="I113" s="211">
        <v>466</v>
      </c>
      <c r="J113" s="211">
        <f>ROUND(I113*H113,2)</f>
        <v>189606.07999999999</v>
      </c>
      <c r="K113" s="208" t="s">
        <v>134</v>
      </c>
      <c r="L113" s="39"/>
      <c r="M113" s="212" t="s">
        <v>17</v>
      </c>
      <c r="N113" s="213" t="s">
        <v>41</v>
      </c>
      <c r="O113" s="214">
        <v>1.196</v>
      </c>
      <c r="P113" s="214">
        <f>O113*H113</f>
        <v>486.62847999999997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135</v>
      </c>
      <c r="AT113" s="216" t="s">
        <v>130</v>
      </c>
      <c r="AU113" s="216" t="s">
        <v>80</v>
      </c>
      <c r="AY113" s="18" t="s">
        <v>128</v>
      </c>
      <c r="BE113" s="217">
        <f>IF(N113="základní",J113,0)</f>
        <v>189606.07999999999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189606.07999999999</v>
      </c>
      <c r="BL113" s="18" t="s">
        <v>135</v>
      </c>
      <c r="BM113" s="216" t="s">
        <v>422</v>
      </c>
    </row>
    <row r="114" s="2" customFormat="1">
      <c r="A114" s="33"/>
      <c r="B114" s="34"/>
      <c r="C114" s="35"/>
      <c r="D114" s="218" t="s">
        <v>137</v>
      </c>
      <c r="E114" s="35"/>
      <c r="F114" s="219" t="s">
        <v>396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137</v>
      </c>
      <c r="AU114" s="18" t="s">
        <v>80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423</v>
      </c>
      <c r="G115" s="234"/>
      <c r="H115" s="235" t="s">
        <v>17</v>
      </c>
      <c r="I115" s="234"/>
      <c r="J115" s="234"/>
      <c r="K115" s="234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139</v>
      </c>
      <c r="AU115" s="241" t="s">
        <v>80</v>
      </c>
      <c r="AV115" s="14" t="s">
        <v>78</v>
      </c>
      <c r="AW115" s="14" t="s">
        <v>31</v>
      </c>
      <c r="AX115" s="14" t="s">
        <v>70</v>
      </c>
      <c r="AY115" s="241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424</v>
      </c>
      <c r="G116" s="223"/>
      <c r="H116" s="227">
        <v>284.80000000000001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425</v>
      </c>
      <c r="G117" s="223"/>
      <c r="H117" s="227">
        <v>122.08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5" customFormat="1">
      <c r="A118" s="15"/>
      <c r="B118" s="242"/>
      <c r="C118" s="243"/>
      <c r="D118" s="224" t="s">
        <v>139</v>
      </c>
      <c r="E118" s="244" t="s">
        <v>17</v>
      </c>
      <c r="F118" s="245" t="s">
        <v>159</v>
      </c>
      <c r="G118" s="243"/>
      <c r="H118" s="246">
        <v>406.88</v>
      </c>
      <c r="I118" s="243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139</v>
      </c>
      <c r="AU118" s="251" t="s">
        <v>80</v>
      </c>
      <c r="AV118" s="15" t="s">
        <v>135</v>
      </c>
      <c r="AW118" s="15" t="s">
        <v>31</v>
      </c>
      <c r="AX118" s="15" t="s">
        <v>78</v>
      </c>
      <c r="AY118" s="251" t="s">
        <v>128</v>
      </c>
    </row>
    <row r="119" s="2" customFormat="1" ht="21.75" customHeight="1">
      <c r="A119" s="33"/>
      <c r="B119" s="34"/>
      <c r="C119" s="206" t="s">
        <v>170</v>
      </c>
      <c r="D119" s="206" t="s">
        <v>130</v>
      </c>
      <c r="E119" s="207" t="s">
        <v>347</v>
      </c>
      <c r="F119" s="208" t="s">
        <v>348</v>
      </c>
      <c r="G119" s="209" t="s">
        <v>155</v>
      </c>
      <c r="H119" s="210">
        <v>406.88</v>
      </c>
      <c r="I119" s="211">
        <v>389</v>
      </c>
      <c r="J119" s="211">
        <f>ROUND(I119*H119,2)</f>
        <v>158276.32000000001</v>
      </c>
      <c r="K119" s="208" t="s">
        <v>134</v>
      </c>
      <c r="L119" s="39"/>
      <c r="M119" s="212" t="s">
        <v>17</v>
      </c>
      <c r="N119" s="213" t="s">
        <v>41</v>
      </c>
      <c r="O119" s="214">
        <v>0.45200000000000001</v>
      </c>
      <c r="P119" s="214">
        <f>O119*H119</f>
        <v>183.90976000000001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135</v>
      </c>
      <c r="AT119" s="216" t="s">
        <v>130</v>
      </c>
      <c r="AU119" s="216" t="s">
        <v>80</v>
      </c>
      <c r="AY119" s="18" t="s">
        <v>128</v>
      </c>
      <c r="BE119" s="217">
        <f>IF(N119="základní",J119,0)</f>
        <v>158276.32000000001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158276.32000000001</v>
      </c>
      <c r="BL119" s="18" t="s">
        <v>135</v>
      </c>
      <c r="BM119" s="216" t="s">
        <v>426</v>
      </c>
    </row>
    <row r="120" s="2" customFormat="1">
      <c r="A120" s="33"/>
      <c r="B120" s="34"/>
      <c r="C120" s="35"/>
      <c r="D120" s="218" t="s">
        <v>137</v>
      </c>
      <c r="E120" s="35"/>
      <c r="F120" s="219" t="s">
        <v>350</v>
      </c>
      <c r="G120" s="35"/>
      <c r="H120" s="35"/>
      <c r="I120" s="35"/>
      <c r="J120" s="35"/>
      <c r="K120" s="35"/>
      <c r="L120" s="39"/>
      <c r="M120" s="220"/>
      <c r="N120" s="22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137</v>
      </c>
      <c r="AU120" s="18" t="s">
        <v>80</v>
      </c>
    </row>
    <row r="121" s="13" customFormat="1">
      <c r="A121" s="13"/>
      <c r="B121" s="222"/>
      <c r="C121" s="223"/>
      <c r="D121" s="224" t="s">
        <v>139</v>
      </c>
      <c r="E121" s="225" t="s">
        <v>17</v>
      </c>
      <c r="F121" s="226" t="s">
        <v>427</v>
      </c>
      <c r="G121" s="223"/>
      <c r="H121" s="227">
        <v>406.88</v>
      </c>
      <c r="I121" s="223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139</v>
      </c>
      <c r="AU121" s="232" t="s">
        <v>80</v>
      </c>
      <c r="AV121" s="13" t="s">
        <v>80</v>
      </c>
      <c r="AW121" s="13" t="s">
        <v>31</v>
      </c>
      <c r="AX121" s="13" t="s">
        <v>78</v>
      </c>
      <c r="AY121" s="232" t="s">
        <v>128</v>
      </c>
    </row>
    <row r="122" s="2" customFormat="1" ht="24.15" customHeight="1">
      <c r="A122" s="33"/>
      <c r="B122" s="34"/>
      <c r="C122" s="206" t="s">
        <v>176</v>
      </c>
      <c r="D122" s="206" t="s">
        <v>130</v>
      </c>
      <c r="E122" s="207" t="s">
        <v>352</v>
      </c>
      <c r="F122" s="208" t="s">
        <v>353</v>
      </c>
      <c r="G122" s="209" t="s">
        <v>155</v>
      </c>
      <c r="H122" s="210">
        <v>406.88</v>
      </c>
      <c r="I122" s="211">
        <v>23.5</v>
      </c>
      <c r="J122" s="211">
        <f>ROUND(I122*H122,2)</f>
        <v>9561.6800000000003</v>
      </c>
      <c r="K122" s="208" t="s">
        <v>134</v>
      </c>
      <c r="L122" s="39"/>
      <c r="M122" s="212" t="s">
        <v>17</v>
      </c>
      <c r="N122" s="213" t="s">
        <v>41</v>
      </c>
      <c r="O122" s="214">
        <v>0.028000000000000001</v>
      </c>
      <c r="P122" s="214">
        <f>O122*H122</f>
        <v>11.39264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9561.6800000000003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9561.6800000000003</v>
      </c>
      <c r="BL122" s="18" t="s">
        <v>135</v>
      </c>
      <c r="BM122" s="216" t="s">
        <v>428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355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429</v>
      </c>
      <c r="G124" s="223"/>
      <c r="H124" s="227">
        <v>406.88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16.5" customHeight="1">
      <c r="A125" s="33"/>
      <c r="B125" s="34"/>
      <c r="C125" s="206" t="s">
        <v>182</v>
      </c>
      <c r="D125" s="206" t="s">
        <v>130</v>
      </c>
      <c r="E125" s="207" t="s">
        <v>404</v>
      </c>
      <c r="F125" s="208" t="s">
        <v>405</v>
      </c>
      <c r="G125" s="209" t="s">
        <v>261</v>
      </c>
      <c r="H125" s="210">
        <v>165</v>
      </c>
      <c r="I125" s="211">
        <v>55.899999999999999</v>
      </c>
      <c r="J125" s="211">
        <f>ROUND(I125*H125,2)</f>
        <v>9223.5</v>
      </c>
      <c r="K125" s="208" t="s">
        <v>17</v>
      </c>
      <c r="L125" s="39"/>
      <c r="M125" s="212" t="s">
        <v>17</v>
      </c>
      <c r="N125" s="213" t="s">
        <v>41</v>
      </c>
      <c r="O125" s="214">
        <v>0.16200000000000001</v>
      </c>
      <c r="P125" s="214">
        <f>O125*H125</f>
        <v>26.73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9223.5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9223.5</v>
      </c>
      <c r="BL125" s="18" t="s">
        <v>135</v>
      </c>
      <c r="BM125" s="216" t="s">
        <v>430</v>
      </c>
    </row>
    <row r="126" s="2" customFormat="1">
      <c r="A126" s="33"/>
      <c r="B126" s="34"/>
      <c r="C126" s="35"/>
      <c r="D126" s="224" t="s">
        <v>188</v>
      </c>
      <c r="E126" s="35"/>
      <c r="F126" s="261" t="s">
        <v>407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188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408</v>
      </c>
      <c r="G127" s="223"/>
      <c r="H127" s="227">
        <v>165.30000000000001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70</v>
      </c>
      <c r="AY127" s="232" t="s">
        <v>128</v>
      </c>
    </row>
    <row r="128" s="15" customFormat="1">
      <c r="A128" s="15"/>
      <c r="B128" s="242"/>
      <c r="C128" s="243"/>
      <c r="D128" s="224" t="s">
        <v>139</v>
      </c>
      <c r="E128" s="244" t="s">
        <v>17</v>
      </c>
      <c r="F128" s="245" t="s">
        <v>159</v>
      </c>
      <c r="G128" s="243"/>
      <c r="H128" s="246">
        <v>165.30000000000001</v>
      </c>
      <c r="I128" s="243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139</v>
      </c>
      <c r="AU128" s="251" t="s">
        <v>80</v>
      </c>
      <c r="AV128" s="15" t="s">
        <v>135</v>
      </c>
      <c r="AW128" s="15" t="s">
        <v>31</v>
      </c>
      <c r="AX128" s="15" t="s">
        <v>70</v>
      </c>
      <c r="AY128" s="251" t="s">
        <v>128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409</v>
      </c>
      <c r="G129" s="223"/>
      <c r="H129" s="227">
        <v>165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5" customFormat="1">
      <c r="A130" s="15"/>
      <c r="B130" s="242"/>
      <c r="C130" s="243"/>
      <c r="D130" s="224" t="s">
        <v>139</v>
      </c>
      <c r="E130" s="244" t="s">
        <v>17</v>
      </c>
      <c r="F130" s="245" t="s">
        <v>159</v>
      </c>
      <c r="G130" s="243"/>
      <c r="H130" s="246">
        <v>165</v>
      </c>
      <c r="I130" s="243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139</v>
      </c>
      <c r="AU130" s="251" t="s">
        <v>80</v>
      </c>
      <c r="AV130" s="15" t="s">
        <v>135</v>
      </c>
      <c r="AW130" s="15" t="s">
        <v>31</v>
      </c>
      <c r="AX130" s="15" t="s">
        <v>78</v>
      </c>
      <c r="AY130" s="251" t="s">
        <v>128</v>
      </c>
    </row>
    <row r="131" s="2" customFormat="1" ht="24.15" customHeight="1">
      <c r="A131" s="33"/>
      <c r="B131" s="34"/>
      <c r="C131" s="252" t="s">
        <v>191</v>
      </c>
      <c r="D131" s="252" t="s">
        <v>183</v>
      </c>
      <c r="E131" s="253" t="s">
        <v>410</v>
      </c>
      <c r="F131" s="254" t="s">
        <v>292</v>
      </c>
      <c r="G131" s="255" t="s">
        <v>261</v>
      </c>
      <c r="H131" s="256">
        <v>165</v>
      </c>
      <c r="I131" s="257">
        <v>80</v>
      </c>
      <c r="J131" s="257">
        <f>ROUND(I131*H131,2)</f>
        <v>13200</v>
      </c>
      <c r="K131" s="254" t="s">
        <v>17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0.01</v>
      </c>
      <c r="R131" s="214">
        <f>Q131*H131</f>
        <v>1.6500000000000001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13200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13200</v>
      </c>
      <c r="BL131" s="18" t="s">
        <v>135</v>
      </c>
      <c r="BM131" s="216" t="s">
        <v>431</v>
      </c>
    </row>
    <row r="132" s="12" customFormat="1" ht="22.8" customHeight="1">
      <c r="A132" s="12"/>
      <c r="B132" s="191"/>
      <c r="C132" s="192"/>
      <c r="D132" s="193" t="s">
        <v>69</v>
      </c>
      <c r="E132" s="204" t="s">
        <v>146</v>
      </c>
      <c r="F132" s="204" t="s">
        <v>216</v>
      </c>
      <c r="G132" s="192"/>
      <c r="H132" s="192"/>
      <c r="I132" s="192"/>
      <c r="J132" s="205">
        <f>BK132</f>
        <v>30000</v>
      </c>
      <c r="K132" s="192"/>
      <c r="L132" s="196"/>
      <c r="M132" s="197"/>
      <c r="N132" s="198"/>
      <c r="O132" s="198"/>
      <c r="P132" s="199">
        <f>P133</f>
        <v>0.66500000000000004</v>
      </c>
      <c r="Q132" s="198"/>
      <c r="R132" s="199">
        <f>R133</f>
        <v>0.00123</v>
      </c>
      <c r="S132" s="198"/>
      <c r="T132" s="20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78</v>
      </c>
      <c r="AT132" s="202" t="s">
        <v>69</v>
      </c>
      <c r="AU132" s="202" t="s">
        <v>78</v>
      </c>
      <c r="AY132" s="201" t="s">
        <v>128</v>
      </c>
      <c r="BK132" s="203">
        <f>BK133</f>
        <v>30000</v>
      </c>
    </row>
    <row r="133" s="2" customFormat="1" ht="24.15" customHeight="1">
      <c r="A133" s="33"/>
      <c r="B133" s="34"/>
      <c r="C133" s="206" t="s">
        <v>197</v>
      </c>
      <c r="D133" s="206" t="s">
        <v>130</v>
      </c>
      <c r="E133" s="207" t="s">
        <v>412</v>
      </c>
      <c r="F133" s="208" t="s">
        <v>413</v>
      </c>
      <c r="G133" s="209" t="s">
        <v>168</v>
      </c>
      <c r="H133" s="210">
        <v>1</v>
      </c>
      <c r="I133" s="211">
        <v>30000</v>
      </c>
      <c r="J133" s="211">
        <f>ROUND(I133*H133,2)</f>
        <v>30000</v>
      </c>
      <c r="K133" s="208" t="s">
        <v>17</v>
      </c>
      <c r="L133" s="39"/>
      <c r="M133" s="212" t="s">
        <v>17</v>
      </c>
      <c r="N133" s="213" t="s">
        <v>41</v>
      </c>
      <c r="O133" s="214">
        <v>0.66500000000000004</v>
      </c>
      <c r="P133" s="214">
        <f>O133*H133</f>
        <v>0.66500000000000004</v>
      </c>
      <c r="Q133" s="214">
        <v>0.00123</v>
      </c>
      <c r="R133" s="214">
        <f>Q133*H133</f>
        <v>0.00123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135</v>
      </c>
      <c r="AT133" s="216" t="s">
        <v>130</v>
      </c>
      <c r="AU133" s="216" t="s">
        <v>80</v>
      </c>
      <c r="AY133" s="18" t="s">
        <v>128</v>
      </c>
      <c r="BE133" s="217">
        <f>IF(N133="základní",J133,0)</f>
        <v>30000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30000</v>
      </c>
      <c r="BL133" s="18" t="s">
        <v>135</v>
      </c>
      <c r="BM133" s="216" t="s">
        <v>432</v>
      </c>
    </row>
    <row r="134" s="12" customFormat="1" ht="22.8" customHeight="1">
      <c r="A134" s="12"/>
      <c r="B134" s="191"/>
      <c r="C134" s="192"/>
      <c r="D134" s="193" t="s">
        <v>69</v>
      </c>
      <c r="E134" s="204" t="s">
        <v>250</v>
      </c>
      <c r="F134" s="204" t="s">
        <v>251</v>
      </c>
      <c r="G134" s="192"/>
      <c r="H134" s="192"/>
      <c r="I134" s="192"/>
      <c r="J134" s="205">
        <f>BK134</f>
        <v>11376.719999999999</v>
      </c>
      <c r="K134" s="192"/>
      <c r="L134" s="196"/>
      <c r="M134" s="197"/>
      <c r="N134" s="198"/>
      <c r="O134" s="198"/>
      <c r="P134" s="199">
        <f>SUM(P135:P136)</f>
        <v>21.099602000000001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78</v>
      </c>
      <c r="AT134" s="202" t="s">
        <v>69</v>
      </c>
      <c r="AU134" s="202" t="s">
        <v>78</v>
      </c>
      <c r="AY134" s="201" t="s">
        <v>128</v>
      </c>
      <c r="BK134" s="203">
        <f>SUM(BK135:BK136)</f>
        <v>11376.719999999999</v>
      </c>
    </row>
    <row r="135" s="2" customFormat="1" ht="24.15" customHeight="1">
      <c r="A135" s="33"/>
      <c r="B135" s="34"/>
      <c r="C135" s="206" t="s">
        <v>203</v>
      </c>
      <c r="D135" s="206" t="s">
        <v>130</v>
      </c>
      <c r="E135" s="207" t="s">
        <v>253</v>
      </c>
      <c r="F135" s="208" t="s">
        <v>254</v>
      </c>
      <c r="G135" s="209" t="s">
        <v>255</v>
      </c>
      <c r="H135" s="210">
        <v>10.534000000000001</v>
      </c>
      <c r="I135" s="211">
        <v>1080</v>
      </c>
      <c r="J135" s="211">
        <f>ROUND(I135*H135,2)</f>
        <v>11376.719999999999</v>
      </c>
      <c r="K135" s="208" t="s">
        <v>134</v>
      </c>
      <c r="L135" s="39"/>
      <c r="M135" s="212" t="s">
        <v>17</v>
      </c>
      <c r="N135" s="213" t="s">
        <v>41</v>
      </c>
      <c r="O135" s="214">
        <v>2.0030000000000001</v>
      </c>
      <c r="P135" s="214">
        <f>O135*H135</f>
        <v>21.099602000000001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11376.719999999999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11376.719999999999</v>
      </c>
      <c r="BL135" s="18" t="s">
        <v>135</v>
      </c>
      <c r="BM135" s="216" t="s">
        <v>433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257</v>
      </c>
      <c r="G136" s="35"/>
      <c r="H136" s="35"/>
      <c r="I136" s="35"/>
      <c r="J136" s="35"/>
      <c r="K136" s="35"/>
      <c r="L136" s="39"/>
      <c r="M136" s="262"/>
      <c r="N136" s="263"/>
      <c r="O136" s="264"/>
      <c r="P136" s="264"/>
      <c r="Q136" s="264"/>
      <c r="R136" s="264"/>
      <c r="S136" s="264"/>
      <c r="T136" s="26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 ht="6.96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wTFuIi9x6a08cUBTOKyfJTM4RMmTkyd88NFXx6+xQlgEzp9n2oqAVd+6EVGqpGg+EWlsC1aCA/MLGfK1aIiuFQ==" hashValue="L0wRm5vqsbvuWGS0Puk5i63VWkUZbgv9AFpTeWard8L4oOaTKSJFPVP1lZbUL1G2MVR4tFo0/eOBhD4oHXDAqA==" algorithmName="SHA-512" password="CC35"/>
  <autoFilter ref="C88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4" r:id="rId4" display="https://podminky.urs.cz/item/CS_URS_2022_02/185804311"/>
    <hyperlink ref="F120" r:id="rId5" display="https://podminky.urs.cz/item/CS_URS_2022_02/185851121"/>
    <hyperlink ref="F123" r:id="rId6" display="https://podminky.urs.cz/item/CS_URS_2022_02/185851129"/>
    <hyperlink ref="F136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434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476603.84000000003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ROUND((SUM(BE89:BE136)),  2)</f>
        <v>476603.84000000003</v>
      </c>
      <c r="G35" s="33"/>
      <c r="H35" s="33"/>
      <c r="I35" s="152">
        <v>0.20999999999999999</v>
      </c>
      <c r="J35" s="151">
        <f>ROUND(((SUM(BE89:BE136))*I35),  2)</f>
        <v>100086.81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ROUND((SUM(BF89:BF136)),  2)</f>
        <v>0</v>
      </c>
      <c r="G36" s="33"/>
      <c r="H36" s="33"/>
      <c r="I36" s="152">
        <v>0.14999999999999999</v>
      </c>
      <c r="J36" s="151">
        <f>ROUND(((SUM(BF89:BF136))*I36),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ROUND((SUM(BG89:BG136)),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ROUND((SUM(BH89:BH136)),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ROUND((SUM(BI89:BI136)),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576690.65000000002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210030-03-03-03 - Následná péče - 3.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476603.83999999997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476603.83999999997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435227.12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J132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J134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210030-03-03-03 - Následná péče - 3.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476603.83999999997</v>
      </c>
      <c r="K89" s="35"/>
      <c r="L89" s="39"/>
      <c r="M89" s="89"/>
      <c r="N89" s="187"/>
      <c r="O89" s="90"/>
      <c r="P89" s="188">
        <f>P90</f>
        <v>758.02476200000012</v>
      </c>
      <c r="Q89" s="90"/>
      <c r="R89" s="188">
        <f>R90</f>
        <v>10.533890000000001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476603.83999999997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476603.83999999997</v>
      </c>
      <c r="K90" s="192"/>
      <c r="L90" s="196"/>
      <c r="M90" s="197"/>
      <c r="N90" s="198"/>
      <c r="O90" s="198"/>
      <c r="P90" s="199">
        <f>P91+P132+P134</f>
        <v>758.02476200000012</v>
      </c>
      <c r="Q90" s="198"/>
      <c r="R90" s="199">
        <f>R91+R132+R134</f>
        <v>10.533890000000001</v>
      </c>
      <c r="S90" s="198"/>
      <c r="T90" s="200">
        <f>T91+T132+T134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BK91+BK132+BK134</f>
        <v>476603.83999999997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435227.12</v>
      </c>
      <c r="K91" s="192"/>
      <c r="L91" s="196"/>
      <c r="M91" s="197"/>
      <c r="N91" s="198"/>
      <c r="O91" s="198"/>
      <c r="P91" s="199">
        <f>SUM(P92:P131)</f>
        <v>736.26016000000016</v>
      </c>
      <c r="Q91" s="198"/>
      <c r="R91" s="199">
        <f>SUM(R92:R131)</f>
        <v>10.532660000000002</v>
      </c>
      <c r="S91" s="198"/>
      <c r="T91" s="200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SUM(BK92:BK131)</f>
        <v>435227.12</v>
      </c>
    </row>
    <row r="92" s="2" customFormat="1" ht="37.8" customHeight="1">
      <c r="A92" s="33"/>
      <c r="B92" s="34"/>
      <c r="C92" s="206" t="s">
        <v>78</v>
      </c>
      <c r="D92" s="206" t="s">
        <v>130</v>
      </c>
      <c r="E92" s="207" t="s">
        <v>329</v>
      </c>
      <c r="F92" s="208" t="s">
        <v>330</v>
      </c>
      <c r="G92" s="209" t="s">
        <v>321</v>
      </c>
      <c r="H92" s="210">
        <v>66.120000000000005</v>
      </c>
      <c r="I92" s="211">
        <v>255</v>
      </c>
      <c r="J92" s="211">
        <f>ROUND(I92*H92,2)</f>
        <v>16860.599999999999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49.590000000000003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16860.599999999999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16860.599999999999</v>
      </c>
      <c r="BL92" s="18" t="s">
        <v>135</v>
      </c>
      <c r="BM92" s="216" t="s">
        <v>435</v>
      </c>
    </row>
    <row r="93" s="2" customFormat="1">
      <c r="A93" s="33"/>
      <c r="B93" s="34"/>
      <c r="C93" s="35"/>
      <c r="D93" s="218" t="s">
        <v>137</v>
      </c>
      <c r="E93" s="35"/>
      <c r="F93" s="219" t="s">
        <v>332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378</v>
      </c>
      <c r="G95" s="223"/>
      <c r="H95" s="227">
        <v>35.600000000000001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5" customFormat="1">
      <c r="A96" s="15"/>
      <c r="B96" s="242"/>
      <c r="C96" s="243"/>
      <c r="D96" s="224" t="s">
        <v>139</v>
      </c>
      <c r="E96" s="244" t="s">
        <v>17</v>
      </c>
      <c r="F96" s="245" t="s">
        <v>159</v>
      </c>
      <c r="G96" s="243"/>
      <c r="H96" s="246">
        <v>66.120000000000005</v>
      </c>
      <c r="I96" s="243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1" t="s">
        <v>139</v>
      </c>
      <c r="AU96" s="251" t="s">
        <v>80</v>
      </c>
      <c r="AV96" s="15" t="s">
        <v>135</v>
      </c>
      <c r="AW96" s="15" t="s">
        <v>31</v>
      </c>
      <c r="AX96" s="15" t="s">
        <v>78</v>
      </c>
      <c r="AY96" s="251" t="s">
        <v>128</v>
      </c>
    </row>
    <row r="97" s="2" customFormat="1" ht="16.5" customHeight="1">
      <c r="A97" s="33"/>
      <c r="B97" s="34"/>
      <c r="C97" s="252" t="s">
        <v>80</v>
      </c>
      <c r="D97" s="252" t="s">
        <v>183</v>
      </c>
      <c r="E97" s="253" t="s">
        <v>334</v>
      </c>
      <c r="F97" s="254" t="s">
        <v>326</v>
      </c>
      <c r="G97" s="255" t="s">
        <v>186</v>
      </c>
      <c r="H97" s="256">
        <v>33.060000000000002</v>
      </c>
      <c r="I97" s="257">
        <v>50</v>
      </c>
      <c r="J97" s="257">
        <f>ROUND(I97*H97,2)</f>
        <v>1653</v>
      </c>
      <c r="K97" s="254" t="s">
        <v>17</v>
      </c>
      <c r="L97" s="258"/>
      <c r="M97" s="259" t="s">
        <v>17</v>
      </c>
      <c r="N97" s="260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0.033060000000000006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176</v>
      </c>
      <c r="AT97" s="216" t="s">
        <v>183</v>
      </c>
      <c r="AU97" s="216" t="s">
        <v>80</v>
      </c>
      <c r="AY97" s="18" t="s">
        <v>128</v>
      </c>
      <c r="BE97" s="217">
        <f>IF(N97="základní",J97,0)</f>
        <v>1653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1653</v>
      </c>
      <c r="BL97" s="18" t="s">
        <v>135</v>
      </c>
      <c r="BM97" s="216" t="s">
        <v>436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376</v>
      </c>
      <c r="G98" s="223"/>
      <c r="H98" s="227">
        <v>15.26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380</v>
      </c>
      <c r="G99" s="223"/>
      <c r="H99" s="227">
        <v>17.800000000000001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5" customFormat="1">
      <c r="A100" s="15"/>
      <c r="B100" s="242"/>
      <c r="C100" s="243"/>
      <c r="D100" s="224" t="s">
        <v>139</v>
      </c>
      <c r="E100" s="244" t="s">
        <v>17</v>
      </c>
      <c r="F100" s="245" t="s">
        <v>159</v>
      </c>
      <c r="G100" s="243"/>
      <c r="H100" s="246">
        <v>33.060000000000002</v>
      </c>
      <c r="I100" s="243"/>
      <c r="J100" s="243"/>
      <c r="K100" s="243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139</v>
      </c>
      <c r="AU100" s="251" t="s">
        <v>80</v>
      </c>
      <c r="AV100" s="15" t="s">
        <v>135</v>
      </c>
      <c r="AW100" s="15" t="s">
        <v>31</v>
      </c>
      <c r="AX100" s="15" t="s">
        <v>78</v>
      </c>
      <c r="AY100" s="251" t="s">
        <v>128</v>
      </c>
    </row>
    <row r="101" s="2" customFormat="1" ht="24.15" customHeight="1">
      <c r="A101" s="33"/>
      <c r="B101" s="34"/>
      <c r="C101" s="206" t="s">
        <v>146</v>
      </c>
      <c r="D101" s="206" t="s">
        <v>130</v>
      </c>
      <c r="E101" s="207" t="s">
        <v>381</v>
      </c>
      <c r="F101" s="208" t="s">
        <v>382</v>
      </c>
      <c r="G101" s="209" t="s">
        <v>206</v>
      </c>
      <c r="H101" s="210">
        <v>2.3100000000000001</v>
      </c>
      <c r="I101" s="211">
        <v>8280</v>
      </c>
      <c r="J101" s="211">
        <f>ROUND(I101*H101,2)</f>
        <v>19126.799999999999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48.491520000000001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19126.799999999999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19126.799999999999</v>
      </c>
      <c r="BL101" s="18" t="s">
        <v>135</v>
      </c>
      <c r="BM101" s="216" t="s">
        <v>437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384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385</v>
      </c>
      <c r="G103" s="223"/>
      <c r="H103" s="227">
        <v>2.3100000000000001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24.15" customHeight="1">
      <c r="A104" s="33"/>
      <c r="B104" s="34"/>
      <c r="C104" s="206" t="s">
        <v>135</v>
      </c>
      <c r="D104" s="206" t="s">
        <v>130</v>
      </c>
      <c r="E104" s="207" t="s">
        <v>386</v>
      </c>
      <c r="F104" s="208" t="s">
        <v>387</v>
      </c>
      <c r="G104" s="209" t="s">
        <v>133</v>
      </c>
      <c r="H104" s="210">
        <v>884.96000000000004</v>
      </c>
      <c r="I104" s="211">
        <v>42.5</v>
      </c>
      <c r="J104" s="211">
        <f>ROUND(I104*H104,2)</f>
        <v>37610.800000000003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100.00048000000001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37610.800000000003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37610.800000000003</v>
      </c>
      <c r="BL104" s="18" t="s">
        <v>135</v>
      </c>
      <c r="BM104" s="216" t="s">
        <v>438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389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341</v>
      </c>
      <c r="G106" s="223"/>
      <c r="H106" s="227">
        <v>640.79999999999995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342</v>
      </c>
      <c r="G107" s="223"/>
      <c r="H107" s="227">
        <v>244.16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5" customFormat="1">
      <c r="A108" s="15"/>
      <c r="B108" s="242"/>
      <c r="C108" s="243"/>
      <c r="D108" s="224" t="s">
        <v>139</v>
      </c>
      <c r="E108" s="244" t="s">
        <v>17</v>
      </c>
      <c r="F108" s="245" t="s">
        <v>159</v>
      </c>
      <c r="G108" s="243"/>
      <c r="H108" s="246">
        <v>884.95999999999992</v>
      </c>
      <c r="I108" s="243"/>
      <c r="J108" s="243"/>
      <c r="K108" s="243"/>
      <c r="L108" s="247"/>
      <c r="M108" s="248"/>
      <c r="N108" s="249"/>
      <c r="O108" s="249"/>
      <c r="P108" s="249"/>
      <c r="Q108" s="249"/>
      <c r="R108" s="249"/>
      <c r="S108" s="249"/>
      <c r="T108" s="25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1" t="s">
        <v>139</v>
      </c>
      <c r="AU108" s="251" t="s">
        <v>80</v>
      </c>
      <c r="AV108" s="15" t="s">
        <v>135</v>
      </c>
      <c r="AW108" s="15" t="s">
        <v>31</v>
      </c>
      <c r="AX108" s="15" t="s">
        <v>78</v>
      </c>
      <c r="AY108" s="251" t="s">
        <v>128</v>
      </c>
    </row>
    <row r="109" s="2" customFormat="1" ht="16.5" customHeight="1">
      <c r="A109" s="33"/>
      <c r="B109" s="34"/>
      <c r="C109" s="252" t="s">
        <v>160</v>
      </c>
      <c r="D109" s="252" t="s">
        <v>183</v>
      </c>
      <c r="E109" s="253" t="s">
        <v>343</v>
      </c>
      <c r="F109" s="254" t="s">
        <v>344</v>
      </c>
      <c r="G109" s="255" t="s">
        <v>155</v>
      </c>
      <c r="H109" s="256">
        <v>44.247999999999998</v>
      </c>
      <c r="I109" s="257">
        <v>1570</v>
      </c>
      <c r="J109" s="257">
        <f>ROUND(I109*H109,2)</f>
        <v>69469.360000000001</v>
      </c>
      <c r="K109" s="254" t="s">
        <v>134</v>
      </c>
      <c r="L109" s="258"/>
      <c r="M109" s="259" t="s">
        <v>17</v>
      </c>
      <c r="N109" s="260" t="s">
        <v>41</v>
      </c>
      <c r="O109" s="214">
        <v>0</v>
      </c>
      <c r="P109" s="214">
        <f>O109*H109</f>
        <v>0</v>
      </c>
      <c r="Q109" s="214">
        <v>0.20000000000000001</v>
      </c>
      <c r="R109" s="214">
        <f>Q109*H109</f>
        <v>8.8496000000000006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176</v>
      </c>
      <c r="AT109" s="216" t="s">
        <v>183</v>
      </c>
      <c r="AU109" s="216" t="s">
        <v>80</v>
      </c>
      <c r="AY109" s="18" t="s">
        <v>128</v>
      </c>
      <c r="BE109" s="217">
        <f>IF(N109="základní",J109,0)</f>
        <v>69469.360000000001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69469.360000000001</v>
      </c>
      <c r="BL109" s="18" t="s">
        <v>135</v>
      </c>
      <c r="BM109" s="216" t="s">
        <v>439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391</v>
      </c>
      <c r="G110" s="223"/>
      <c r="H110" s="227">
        <v>32.039999999999999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392</v>
      </c>
      <c r="G111" s="223"/>
      <c r="H111" s="227">
        <v>12.208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5" customFormat="1">
      <c r="A112" s="15"/>
      <c r="B112" s="242"/>
      <c r="C112" s="243"/>
      <c r="D112" s="224" t="s">
        <v>139</v>
      </c>
      <c r="E112" s="244" t="s">
        <v>17</v>
      </c>
      <c r="F112" s="245" t="s">
        <v>159</v>
      </c>
      <c r="G112" s="243"/>
      <c r="H112" s="246">
        <v>44.247999999999998</v>
      </c>
      <c r="I112" s="243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139</v>
      </c>
      <c r="AU112" s="251" t="s">
        <v>80</v>
      </c>
      <c r="AV112" s="15" t="s">
        <v>135</v>
      </c>
      <c r="AW112" s="15" t="s">
        <v>31</v>
      </c>
      <c r="AX112" s="15" t="s">
        <v>78</v>
      </c>
      <c r="AY112" s="251" t="s">
        <v>128</v>
      </c>
    </row>
    <row r="113" s="2" customFormat="1" ht="21.75" customHeight="1">
      <c r="A113" s="33"/>
      <c r="B113" s="34"/>
      <c r="C113" s="206" t="s">
        <v>165</v>
      </c>
      <c r="D113" s="206" t="s">
        <v>130</v>
      </c>
      <c r="E113" s="207" t="s">
        <v>393</v>
      </c>
      <c r="F113" s="208" t="s">
        <v>394</v>
      </c>
      <c r="G113" s="209" t="s">
        <v>155</v>
      </c>
      <c r="H113" s="210">
        <v>305.16000000000003</v>
      </c>
      <c r="I113" s="211">
        <v>466</v>
      </c>
      <c r="J113" s="211">
        <f>ROUND(I113*H113,2)</f>
        <v>142204.56</v>
      </c>
      <c r="K113" s="208" t="s">
        <v>134</v>
      </c>
      <c r="L113" s="39"/>
      <c r="M113" s="212" t="s">
        <v>17</v>
      </c>
      <c r="N113" s="213" t="s">
        <v>41</v>
      </c>
      <c r="O113" s="214">
        <v>1.196</v>
      </c>
      <c r="P113" s="214">
        <f>O113*H113</f>
        <v>364.97136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135</v>
      </c>
      <c r="AT113" s="216" t="s">
        <v>130</v>
      </c>
      <c r="AU113" s="216" t="s">
        <v>80</v>
      </c>
      <c r="AY113" s="18" t="s">
        <v>128</v>
      </c>
      <c r="BE113" s="217">
        <f>IF(N113="základní",J113,0)</f>
        <v>142204.56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142204.56</v>
      </c>
      <c r="BL113" s="18" t="s">
        <v>135</v>
      </c>
      <c r="BM113" s="216" t="s">
        <v>440</v>
      </c>
    </row>
    <row r="114" s="2" customFormat="1">
      <c r="A114" s="33"/>
      <c r="B114" s="34"/>
      <c r="C114" s="35"/>
      <c r="D114" s="218" t="s">
        <v>137</v>
      </c>
      <c r="E114" s="35"/>
      <c r="F114" s="219" t="s">
        <v>396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137</v>
      </c>
      <c r="AU114" s="18" t="s">
        <v>80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441</v>
      </c>
      <c r="G115" s="234"/>
      <c r="H115" s="235" t="s">
        <v>17</v>
      </c>
      <c r="I115" s="234"/>
      <c r="J115" s="234"/>
      <c r="K115" s="234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139</v>
      </c>
      <c r="AU115" s="241" t="s">
        <v>80</v>
      </c>
      <c r="AV115" s="14" t="s">
        <v>78</v>
      </c>
      <c r="AW115" s="14" t="s">
        <v>31</v>
      </c>
      <c r="AX115" s="14" t="s">
        <v>70</v>
      </c>
      <c r="AY115" s="241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442</v>
      </c>
      <c r="G116" s="223"/>
      <c r="H116" s="227">
        <v>213.59999999999999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443</v>
      </c>
      <c r="G117" s="223"/>
      <c r="H117" s="227">
        <v>91.560000000000002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5" customFormat="1">
      <c r="A118" s="15"/>
      <c r="B118" s="242"/>
      <c r="C118" s="243"/>
      <c r="D118" s="224" t="s">
        <v>139</v>
      </c>
      <c r="E118" s="244" t="s">
        <v>17</v>
      </c>
      <c r="F118" s="245" t="s">
        <v>159</v>
      </c>
      <c r="G118" s="243"/>
      <c r="H118" s="246">
        <v>305.15999999999997</v>
      </c>
      <c r="I118" s="243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139</v>
      </c>
      <c r="AU118" s="251" t="s">
        <v>80</v>
      </c>
      <c r="AV118" s="15" t="s">
        <v>135</v>
      </c>
      <c r="AW118" s="15" t="s">
        <v>31</v>
      </c>
      <c r="AX118" s="15" t="s">
        <v>78</v>
      </c>
      <c r="AY118" s="251" t="s">
        <v>128</v>
      </c>
    </row>
    <row r="119" s="2" customFormat="1" ht="21.75" customHeight="1">
      <c r="A119" s="33"/>
      <c r="B119" s="34"/>
      <c r="C119" s="206" t="s">
        <v>170</v>
      </c>
      <c r="D119" s="206" t="s">
        <v>130</v>
      </c>
      <c r="E119" s="207" t="s">
        <v>347</v>
      </c>
      <c r="F119" s="208" t="s">
        <v>348</v>
      </c>
      <c r="G119" s="209" t="s">
        <v>155</v>
      </c>
      <c r="H119" s="210">
        <v>305.16000000000003</v>
      </c>
      <c r="I119" s="211">
        <v>389</v>
      </c>
      <c r="J119" s="211">
        <f>ROUND(I119*H119,2)</f>
        <v>118707.24000000001</v>
      </c>
      <c r="K119" s="208" t="s">
        <v>134</v>
      </c>
      <c r="L119" s="39"/>
      <c r="M119" s="212" t="s">
        <v>17</v>
      </c>
      <c r="N119" s="213" t="s">
        <v>41</v>
      </c>
      <c r="O119" s="214">
        <v>0.45200000000000001</v>
      </c>
      <c r="P119" s="214">
        <f>O119*H119</f>
        <v>137.93232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135</v>
      </c>
      <c r="AT119" s="216" t="s">
        <v>130</v>
      </c>
      <c r="AU119" s="216" t="s">
        <v>80</v>
      </c>
      <c r="AY119" s="18" t="s">
        <v>128</v>
      </c>
      <c r="BE119" s="217">
        <f>IF(N119="základní",J119,0)</f>
        <v>118707.24000000001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118707.24000000001</v>
      </c>
      <c r="BL119" s="18" t="s">
        <v>135</v>
      </c>
      <c r="BM119" s="216" t="s">
        <v>444</v>
      </c>
    </row>
    <row r="120" s="2" customFormat="1">
      <c r="A120" s="33"/>
      <c r="B120" s="34"/>
      <c r="C120" s="35"/>
      <c r="D120" s="218" t="s">
        <v>137</v>
      </c>
      <c r="E120" s="35"/>
      <c r="F120" s="219" t="s">
        <v>350</v>
      </c>
      <c r="G120" s="35"/>
      <c r="H120" s="35"/>
      <c r="I120" s="35"/>
      <c r="J120" s="35"/>
      <c r="K120" s="35"/>
      <c r="L120" s="39"/>
      <c r="M120" s="220"/>
      <c r="N120" s="22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137</v>
      </c>
      <c r="AU120" s="18" t="s">
        <v>80</v>
      </c>
    </row>
    <row r="121" s="13" customFormat="1">
      <c r="A121" s="13"/>
      <c r="B121" s="222"/>
      <c r="C121" s="223"/>
      <c r="D121" s="224" t="s">
        <v>139</v>
      </c>
      <c r="E121" s="225" t="s">
        <v>17</v>
      </c>
      <c r="F121" s="226" t="s">
        <v>445</v>
      </c>
      <c r="G121" s="223"/>
      <c r="H121" s="227">
        <v>305.16000000000003</v>
      </c>
      <c r="I121" s="223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139</v>
      </c>
      <c r="AU121" s="232" t="s">
        <v>80</v>
      </c>
      <c r="AV121" s="13" t="s">
        <v>80</v>
      </c>
      <c r="AW121" s="13" t="s">
        <v>31</v>
      </c>
      <c r="AX121" s="13" t="s">
        <v>78</v>
      </c>
      <c r="AY121" s="232" t="s">
        <v>128</v>
      </c>
    </row>
    <row r="122" s="2" customFormat="1" ht="24.15" customHeight="1">
      <c r="A122" s="33"/>
      <c r="B122" s="34"/>
      <c r="C122" s="206" t="s">
        <v>176</v>
      </c>
      <c r="D122" s="206" t="s">
        <v>130</v>
      </c>
      <c r="E122" s="207" t="s">
        <v>352</v>
      </c>
      <c r="F122" s="208" t="s">
        <v>353</v>
      </c>
      <c r="G122" s="209" t="s">
        <v>155</v>
      </c>
      <c r="H122" s="210">
        <v>305.16000000000003</v>
      </c>
      <c r="I122" s="211">
        <v>23.5</v>
      </c>
      <c r="J122" s="211">
        <f>ROUND(I122*H122,2)</f>
        <v>7171.2600000000002</v>
      </c>
      <c r="K122" s="208" t="s">
        <v>134</v>
      </c>
      <c r="L122" s="39"/>
      <c r="M122" s="212" t="s">
        <v>17</v>
      </c>
      <c r="N122" s="213" t="s">
        <v>41</v>
      </c>
      <c r="O122" s="214">
        <v>0.028000000000000001</v>
      </c>
      <c r="P122" s="214">
        <f>O122*H122</f>
        <v>8.5444800000000001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7171.2600000000002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7171.2600000000002</v>
      </c>
      <c r="BL122" s="18" t="s">
        <v>135</v>
      </c>
      <c r="BM122" s="216" t="s">
        <v>446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355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447</v>
      </c>
      <c r="G124" s="223"/>
      <c r="H124" s="227">
        <v>305.16000000000003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16.5" customHeight="1">
      <c r="A125" s="33"/>
      <c r="B125" s="34"/>
      <c r="C125" s="206" t="s">
        <v>182</v>
      </c>
      <c r="D125" s="206" t="s">
        <v>130</v>
      </c>
      <c r="E125" s="207" t="s">
        <v>404</v>
      </c>
      <c r="F125" s="208" t="s">
        <v>405</v>
      </c>
      <c r="G125" s="209" t="s">
        <v>261</v>
      </c>
      <c r="H125" s="210">
        <v>165</v>
      </c>
      <c r="I125" s="211">
        <v>55.899999999999999</v>
      </c>
      <c r="J125" s="211">
        <f>ROUND(I125*H125,2)</f>
        <v>9223.5</v>
      </c>
      <c r="K125" s="208" t="s">
        <v>17</v>
      </c>
      <c r="L125" s="39"/>
      <c r="M125" s="212" t="s">
        <v>17</v>
      </c>
      <c r="N125" s="213" t="s">
        <v>41</v>
      </c>
      <c r="O125" s="214">
        <v>0.16200000000000001</v>
      </c>
      <c r="P125" s="214">
        <f>O125*H125</f>
        <v>26.73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9223.5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9223.5</v>
      </c>
      <c r="BL125" s="18" t="s">
        <v>135</v>
      </c>
      <c r="BM125" s="216" t="s">
        <v>448</v>
      </c>
    </row>
    <row r="126" s="2" customFormat="1">
      <c r="A126" s="33"/>
      <c r="B126" s="34"/>
      <c r="C126" s="35"/>
      <c r="D126" s="224" t="s">
        <v>188</v>
      </c>
      <c r="E126" s="35"/>
      <c r="F126" s="261" t="s">
        <v>407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188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408</v>
      </c>
      <c r="G127" s="223"/>
      <c r="H127" s="227">
        <v>165.30000000000001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70</v>
      </c>
      <c r="AY127" s="232" t="s">
        <v>128</v>
      </c>
    </row>
    <row r="128" s="15" customFormat="1">
      <c r="A128" s="15"/>
      <c r="B128" s="242"/>
      <c r="C128" s="243"/>
      <c r="D128" s="224" t="s">
        <v>139</v>
      </c>
      <c r="E128" s="244" t="s">
        <v>17</v>
      </c>
      <c r="F128" s="245" t="s">
        <v>159</v>
      </c>
      <c r="G128" s="243"/>
      <c r="H128" s="246">
        <v>165.30000000000001</v>
      </c>
      <c r="I128" s="243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139</v>
      </c>
      <c r="AU128" s="251" t="s">
        <v>80</v>
      </c>
      <c r="AV128" s="15" t="s">
        <v>135</v>
      </c>
      <c r="AW128" s="15" t="s">
        <v>31</v>
      </c>
      <c r="AX128" s="15" t="s">
        <v>70</v>
      </c>
      <c r="AY128" s="251" t="s">
        <v>128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409</v>
      </c>
      <c r="G129" s="223"/>
      <c r="H129" s="227">
        <v>165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5" customFormat="1">
      <c r="A130" s="15"/>
      <c r="B130" s="242"/>
      <c r="C130" s="243"/>
      <c r="D130" s="224" t="s">
        <v>139</v>
      </c>
      <c r="E130" s="244" t="s">
        <v>17</v>
      </c>
      <c r="F130" s="245" t="s">
        <v>159</v>
      </c>
      <c r="G130" s="243"/>
      <c r="H130" s="246">
        <v>165</v>
      </c>
      <c r="I130" s="243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139</v>
      </c>
      <c r="AU130" s="251" t="s">
        <v>80</v>
      </c>
      <c r="AV130" s="15" t="s">
        <v>135</v>
      </c>
      <c r="AW130" s="15" t="s">
        <v>31</v>
      </c>
      <c r="AX130" s="15" t="s">
        <v>78</v>
      </c>
      <c r="AY130" s="251" t="s">
        <v>128</v>
      </c>
    </row>
    <row r="131" s="2" customFormat="1" ht="24.15" customHeight="1">
      <c r="A131" s="33"/>
      <c r="B131" s="34"/>
      <c r="C131" s="252" t="s">
        <v>191</v>
      </c>
      <c r="D131" s="252" t="s">
        <v>183</v>
      </c>
      <c r="E131" s="253" t="s">
        <v>410</v>
      </c>
      <c r="F131" s="254" t="s">
        <v>292</v>
      </c>
      <c r="G131" s="255" t="s">
        <v>261</v>
      </c>
      <c r="H131" s="256">
        <v>165</v>
      </c>
      <c r="I131" s="257">
        <v>80</v>
      </c>
      <c r="J131" s="257">
        <f>ROUND(I131*H131,2)</f>
        <v>13200</v>
      </c>
      <c r="K131" s="254" t="s">
        <v>17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0.01</v>
      </c>
      <c r="R131" s="214">
        <f>Q131*H131</f>
        <v>1.6500000000000001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13200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13200</v>
      </c>
      <c r="BL131" s="18" t="s">
        <v>135</v>
      </c>
      <c r="BM131" s="216" t="s">
        <v>449</v>
      </c>
    </row>
    <row r="132" s="12" customFormat="1" ht="22.8" customHeight="1">
      <c r="A132" s="12"/>
      <c r="B132" s="191"/>
      <c r="C132" s="192"/>
      <c r="D132" s="193" t="s">
        <v>69</v>
      </c>
      <c r="E132" s="204" t="s">
        <v>146</v>
      </c>
      <c r="F132" s="204" t="s">
        <v>216</v>
      </c>
      <c r="G132" s="192"/>
      <c r="H132" s="192"/>
      <c r="I132" s="192"/>
      <c r="J132" s="205">
        <f>BK132</f>
        <v>30000</v>
      </c>
      <c r="K132" s="192"/>
      <c r="L132" s="196"/>
      <c r="M132" s="197"/>
      <c r="N132" s="198"/>
      <c r="O132" s="198"/>
      <c r="P132" s="199">
        <f>P133</f>
        <v>0.66500000000000004</v>
      </c>
      <c r="Q132" s="198"/>
      <c r="R132" s="199">
        <f>R133</f>
        <v>0.00123</v>
      </c>
      <c r="S132" s="198"/>
      <c r="T132" s="20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78</v>
      </c>
      <c r="AT132" s="202" t="s">
        <v>69</v>
      </c>
      <c r="AU132" s="202" t="s">
        <v>78</v>
      </c>
      <c r="AY132" s="201" t="s">
        <v>128</v>
      </c>
      <c r="BK132" s="203">
        <f>BK133</f>
        <v>30000</v>
      </c>
    </row>
    <row r="133" s="2" customFormat="1" ht="24.15" customHeight="1">
      <c r="A133" s="33"/>
      <c r="B133" s="34"/>
      <c r="C133" s="206" t="s">
        <v>197</v>
      </c>
      <c r="D133" s="206" t="s">
        <v>130</v>
      </c>
      <c r="E133" s="207" t="s">
        <v>412</v>
      </c>
      <c r="F133" s="208" t="s">
        <v>413</v>
      </c>
      <c r="G133" s="209" t="s">
        <v>168</v>
      </c>
      <c r="H133" s="210">
        <v>1</v>
      </c>
      <c r="I133" s="211">
        <v>30000</v>
      </c>
      <c r="J133" s="211">
        <f>ROUND(I133*H133,2)</f>
        <v>30000</v>
      </c>
      <c r="K133" s="208" t="s">
        <v>17</v>
      </c>
      <c r="L133" s="39"/>
      <c r="M133" s="212" t="s">
        <v>17</v>
      </c>
      <c r="N133" s="213" t="s">
        <v>41</v>
      </c>
      <c r="O133" s="214">
        <v>0.66500000000000004</v>
      </c>
      <c r="P133" s="214">
        <f>O133*H133</f>
        <v>0.66500000000000004</v>
      </c>
      <c r="Q133" s="214">
        <v>0.00123</v>
      </c>
      <c r="R133" s="214">
        <f>Q133*H133</f>
        <v>0.00123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135</v>
      </c>
      <c r="AT133" s="216" t="s">
        <v>130</v>
      </c>
      <c r="AU133" s="216" t="s">
        <v>80</v>
      </c>
      <c r="AY133" s="18" t="s">
        <v>128</v>
      </c>
      <c r="BE133" s="217">
        <f>IF(N133="základní",J133,0)</f>
        <v>30000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30000</v>
      </c>
      <c r="BL133" s="18" t="s">
        <v>135</v>
      </c>
      <c r="BM133" s="216" t="s">
        <v>450</v>
      </c>
    </row>
    <row r="134" s="12" customFormat="1" ht="22.8" customHeight="1">
      <c r="A134" s="12"/>
      <c r="B134" s="191"/>
      <c r="C134" s="192"/>
      <c r="D134" s="193" t="s">
        <v>69</v>
      </c>
      <c r="E134" s="204" t="s">
        <v>250</v>
      </c>
      <c r="F134" s="204" t="s">
        <v>251</v>
      </c>
      <c r="G134" s="192"/>
      <c r="H134" s="192"/>
      <c r="I134" s="192"/>
      <c r="J134" s="205">
        <f>BK134</f>
        <v>11376.719999999999</v>
      </c>
      <c r="K134" s="192"/>
      <c r="L134" s="196"/>
      <c r="M134" s="197"/>
      <c r="N134" s="198"/>
      <c r="O134" s="198"/>
      <c r="P134" s="199">
        <f>SUM(P135:P136)</f>
        <v>21.099602000000001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78</v>
      </c>
      <c r="AT134" s="202" t="s">
        <v>69</v>
      </c>
      <c r="AU134" s="202" t="s">
        <v>78</v>
      </c>
      <c r="AY134" s="201" t="s">
        <v>128</v>
      </c>
      <c r="BK134" s="203">
        <f>SUM(BK135:BK136)</f>
        <v>11376.719999999999</v>
      </c>
    </row>
    <row r="135" s="2" customFormat="1" ht="24.15" customHeight="1">
      <c r="A135" s="33"/>
      <c r="B135" s="34"/>
      <c r="C135" s="206" t="s">
        <v>203</v>
      </c>
      <c r="D135" s="206" t="s">
        <v>130</v>
      </c>
      <c r="E135" s="207" t="s">
        <v>253</v>
      </c>
      <c r="F135" s="208" t="s">
        <v>254</v>
      </c>
      <c r="G135" s="209" t="s">
        <v>255</v>
      </c>
      <c r="H135" s="210">
        <v>10.534000000000001</v>
      </c>
      <c r="I135" s="211">
        <v>1080</v>
      </c>
      <c r="J135" s="211">
        <f>ROUND(I135*H135,2)</f>
        <v>11376.719999999999</v>
      </c>
      <c r="K135" s="208" t="s">
        <v>134</v>
      </c>
      <c r="L135" s="39"/>
      <c r="M135" s="212" t="s">
        <v>17</v>
      </c>
      <c r="N135" s="213" t="s">
        <v>41</v>
      </c>
      <c r="O135" s="214">
        <v>2.0030000000000001</v>
      </c>
      <c r="P135" s="214">
        <f>O135*H135</f>
        <v>21.099602000000001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11376.719999999999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11376.719999999999</v>
      </c>
      <c r="BL135" s="18" t="s">
        <v>135</v>
      </c>
      <c r="BM135" s="216" t="s">
        <v>451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257</v>
      </c>
      <c r="G136" s="35"/>
      <c r="H136" s="35"/>
      <c r="I136" s="35"/>
      <c r="J136" s="35"/>
      <c r="K136" s="35"/>
      <c r="L136" s="39"/>
      <c r="M136" s="262"/>
      <c r="N136" s="263"/>
      <c r="O136" s="264"/>
      <c r="P136" s="264"/>
      <c r="Q136" s="264"/>
      <c r="R136" s="264"/>
      <c r="S136" s="264"/>
      <c r="T136" s="26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 ht="6.96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DUdsD04OgQ/IJ5jLzKCyblcwxkrtgWLyt2KTQE/0MwmWBaISTfvnlnoskjkQ4eFmrZj7INTdww21bihFmXMi3A==" hashValue="KJCNvBAx5p9wEvK/b4+9Z+KgaBMXtr/epfE0+7yU2lMPfweLdWusB/GqL+bxkdKARTXI6UW7/n0Xm1DLeqJYDg==" algorithmName="SHA-512" password="CC35"/>
  <autoFilter ref="C88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4" r:id="rId4" display="https://podminky.urs.cz/item/CS_URS_2022_02/185804311"/>
    <hyperlink ref="F120" r:id="rId5" display="https://podminky.urs.cz/item/CS_URS_2022_02/185851121"/>
    <hyperlink ref="F123" r:id="rId6" display="https://podminky.urs.cz/item/CS_URS_2022_02/185851129"/>
    <hyperlink ref="F136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452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85000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ROUND((SUM(BE82:BE100)),  2)</f>
        <v>85000</v>
      </c>
      <c r="G33" s="33"/>
      <c r="H33" s="33"/>
      <c r="I33" s="152">
        <v>0.20999999999999999</v>
      </c>
      <c r="J33" s="151">
        <f>ROUND(((SUM(BE82:BE100))*I33),  2)</f>
        <v>17850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ROUND((SUM(BF82:BF100)),  2)</f>
        <v>0</v>
      </c>
      <c r="G34" s="33"/>
      <c r="H34" s="33"/>
      <c r="I34" s="152">
        <v>0.14999999999999999</v>
      </c>
      <c r="J34" s="151">
        <f>ROUND(((SUM(BF82:BF100))*I34),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ROUND((SUM(BG82:BG100)),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ROUND((SUM(BH82:BH100)),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ROUND((SUM(BI82:BI100)),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102850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210030-03-04 - VRN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85000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453</v>
      </c>
      <c r="E60" s="172"/>
      <c r="F60" s="172"/>
      <c r="G60" s="172"/>
      <c r="H60" s="172"/>
      <c r="I60" s="172"/>
      <c r="J60" s="173">
        <f>J83</f>
        <v>85000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454</v>
      </c>
      <c r="E61" s="177"/>
      <c r="F61" s="177"/>
      <c r="G61" s="177"/>
      <c r="H61" s="177"/>
      <c r="I61" s="177"/>
      <c r="J61" s="178">
        <f>J84</f>
        <v>65000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455</v>
      </c>
      <c r="E62" s="177"/>
      <c r="F62" s="177"/>
      <c r="G62" s="177"/>
      <c r="H62" s="177"/>
      <c r="I62" s="177"/>
      <c r="J62" s="178">
        <f>J99</f>
        <v>20000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4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210030-03-04 - VRN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85000</v>
      </c>
      <c r="K82" s="35"/>
      <c r="L82" s="39"/>
      <c r="M82" s="89"/>
      <c r="N82" s="187"/>
      <c r="O82" s="90"/>
      <c r="P82" s="188">
        <f>P83</f>
        <v>0</v>
      </c>
      <c r="Q82" s="90"/>
      <c r="R82" s="188">
        <f>R83</f>
        <v>0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85000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98</v>
      </c>
      <c r="F83" s="194" t="s">
        <v>456</v>
      </c>
      <c r="G83" s="192"/>
      <c r="H83" s="192"/>
      <c r="I83" s="192"/>
      <c r="J83" s="195">
        <f>BK83</f>
        <v>85000</v>
      </c>
      <c r="K83" s="192"/>
      <c r="L83" s="196"/>
      <c r="M83" s="197"/>
      <c r="N83" s="198"/>
      <c r="O83" s="198"/>
      <c r="P83" s="199">
        <f>P84+P99</f>
        <v>0</v>
      </c>
      <c r="Q83" s="198"/>
      <c r="R83" s="199">
        <f>R84+R99</f>
        <v>0</v>
      </c>
      <c r="S83" s="198"/>
      <c r="T83" s="200">
        <f>T84+T99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160</v>
      </c>
      <c r="AT83" s="202" t="s">
        <v>69</v>
      </c>
      <c r="AU83" s="202" t="s">
        <v>70</v>
      </c>
      <c r="AY83" s="201" t="s">
        <v>128</v>
      </c>
      <c r="BK83" s="203">
        <f>BK84+BK99</f>
        <v>85000</v>
      </c>
    </row>
    <row r="84" s="12" customFormat="1" ht="22.8" customHeight="1">
      <c r="A84" s="12"/>
      <c r="B84" s="191"/>
      <c r="C84" s="192"/>
      <c r="D84" s="193" t="s">
        <v>69</v>
      </c>
      <c r="E84" s="204" t="s">
        <v>457</v>
      </c>
      <c r="F84" s="204" t="s">
        <v>458</v>
      </c>
      <c r="G84" s="192"/>
      <c r="H84" s="192"/>
      <c r="I84" s="192"/>
      <c r="J84" s="205">
        <f>BK84</f>
        <v>65000</v>
      </c>
      <c r="K84" s="192"/>
      <c r="L84" s="196"/>
      <c r="M84" s="197"/>
      <c r="N84" s="198"/>
      <c r="O84" s="198"/>
      <c r="P84" s="199">
        <f>SUM(P85:P98)</f>
        <v>0</v>
      </c>
      <c r="Q84" s="198"/>
      <c r="R84" s="199">
        <f>SUM(R85:R98)</f>
        <v>0</v>
      </c>
      <c r="S84" s="198"/>
      <c r="T84" s="200">
        <f>SUM(T85:T98)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160</v>
      </c>
      <c r="AT84" s="202" t="s">
        <v>69</v>
      </c>
      <c r="AU84" s="202" t="s">
        <v>78</v>
      </c>
      <c r="AY84" s="201" t="s">
        <v>128</v>
      </c>
      <c r="BK84" s="203">
        <f>SUM(BK85:BK98)</f>
        <v>65000</v>
      </c>
    </row>
    <row r="85" s="2" customFormat="1" ht="16.5" customHeight="1">
      <c r="A85" s="33"/>
      <c r="B85" s="34"/>
      <c r="C85" s="206" t="s">
        <v>78</v>
      </c>
      <c r="D85" s="206" t="s">
        <v>130</v>
      </c>
      <c r="E85" s="207" t="s">
        <v>459</v>
      </c>
      <c r="F85" s="208" t="s">
        <v>460</v>
      </c>
      <c r="G85" s="209" t="s">
        <v>168</v>
      </c>
      <c r="H85" s="210">
        <v>1</v>
      </c>
      <c r="I85" s="211">
        <v>5000</v>
      </c>
      <c r="J85" s="211">
        <f>ROUND(I85*H85,2)</f>
        <v>5000</v>
      </c>
      <c r="K85" s="208" t="s">
        <v>134</v>
      </c>
      <c r="L85" s="39"/>
      <c r="M85" s="212" t="s">
        <v>17</v>
      </c>
      <c r="N85" s="213" t="s">
        <v>41</v>
      </c>
      <c r="O85" s="214">
        <v>0</v>
      </c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461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5000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5000</v>
      </c>
      <c r="BL85" s="18" t="s">
        <v>461</v>
      </c>
      <c r="BM85" s="216" t="s">
        <v>462</v>
      </c>
    </row>
    <row r="86" s="2" customFormat="1">
      <c r="A86" s="33"/>
      <c r="B86" s="34"/>
      <c r="C86" s="35"/>
      <c r="D86" s="218" t="s">
        <v>137</v>
      </c>
      <c r="E86" s="35"/>
      <c r="F86" s="219" t="s">
        <v>463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78</v>
      </c>
      <c r="G87" s="223"/>
      <c r="H87" s="227">
        <v>1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16.5" customHeight="1">
      <c r="A88" s="33"/>
      <c r="B88" s="34"/>
      <c r="C88" s="206" t="s">
        <v>80</v>
      </c>
      <c r="D88" s="206" t="s">
        <v>130</v>
      </c>
      <c r="E88" s="207" t="s">
        <v>464</v>
      </c>
      <c r="F88" s="208" t="s">
        <v>465</v>
      </c>
      <c r="G88" s="209" t="s">
        <v>168</v>
      </c>
      <c r="H88" s="210">
        <v>1</v>
      </c>
      <c r="I88" s="211">
        <v>20000</v>
      </c>
      <c r="J88" s="211">
        <f>ROUND(I88*H88,2)</f>
        <v>20000</v>
      </c>
      <c r="K88" s="208" t="s">
        <v>134</v>
      </c>
      <c r="L88" s="39"/>
      <c r="M88" s="212" t="s">
        <v>17</v>
      </c>
      <c r="N88" s="213" t="s">
        <v>41</v>
      </c>
      <c r="O88" s="214">
        <v>0</v>
      </c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461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20000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20000</v>
      </c>
      <c r="BL88" s="18" t="s">
        <v>461</v>
      </c>
      <c r="BM88" s="216" t="s">
        <v>466</v>
      </c>
    </row>
    <row r="89" s="2" customFormat="1">
      <c r="A89" s="33"/>
      <c r="B89" s="34"/>
      <c r="C89" s="35"/>
      <c r="D89" s="218" t="s">
        <v>137</v>
      </c>
      <c r="E89" s="35"/>
      <c r="F89" s="219" t="s">
        <v>467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468</v>
      </c>
      <c r="G90" s="223"/>
      <c r="H90" s="227">
        <v>1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16.5" customHeight="1">
      <c r="A91" s="33"/>
      <c r="B91" s="34"/>
      <c r="C91" s="206" t="s">
        <v>146</v>
      </c>
      <c r="D91" s="206" t="s">
        <v>130</v>
      </c>
      <c r="E91" s="207" t="s">
        <v>469</v>
      </c>
      <c r="F91" s="208" t="s">
        <v>470</v>
      </c>
      <c r="G91" s="209" t="s">
        <v>168</v>
      </c>
      <c r="H91" s="210">
        <v>1</v>
      </c>
      <c r="I91" s="211">
        <v>15000</v>
      </c>
      <c r="J91" s="211">
        <f>ROUND(I91*H91,2)</f>
        <v>15000</v>
      </c>
      <c r="K91" s="208" t="s">
        <v>134</v>
      </c>
      <c r="L91" s="39"/>
      <c r="M91" s="212" t="s">
        <v>17</v>
      </c>
      <c r="N91" s="213" t="s">
        <v>41</v>
      </c>
      <c r="O91" s="214">
        <v>0</v>
      </c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461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15000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15000</v>
      </c>
      <c r="BL91" s="18" t="s">
        <v>461</v>
      </c>
      <c r="BM91" s="216" t="s">
        <v>471</v>
      </c>
    </row>
    <row r="92" s="2" customFormat="1">
      <c r="A92" s="33"/>
      <c r="B92" s="34"/>
      <c r="C92" s="35"/>
      <c r="D92" s="218" t="s">
        <v>137</v>
      </c>
      <c r="E92" s="35"/>
      <c r="F92" s="219" t="s">
        <v>472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473</v>
      </c>
      <c r="G93" s="223"/>
      <c r="H93" s="227">
        <v>1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16.5" customHeight="1">
      <c r="A94" s="33"/>
      <c r="B94" s="34"/>
      <c r="C94" s="206" t="s">
        <v>135</v>
      </c>
      <c r="D94" s="206" t="s">
        <v>130</v>
      </c>
      <c r="E94" s="207" t="s">
        <v>474</v>
      </c>
      <c r="F94" s="208" t="s">
        <v>475</v>
      </c>
      <c r="G94" s="209" t="s">
        <v>168</v>
      </c>
      <c r="H94" s="210">
        <v>1</v>
      </c>
      <c r="I94" s="211">
        <v>15000</v>
      </c>
      <c r="J94" s="211">
        <f>ROUND(I94*H94,2)</f>
        <v>15000</v>
      </c>
      <c r="K94" s="208" t="s">
        <v>134</v>
      </c>
      <c r="L94" s="39"/>
      <c r="M94" s="212" t="s">
        <v>17</v>
      </c>
      <c r="N94" s="213" t="s">
        <v>41</v>
      </c>
      <c r="O94" s="214">
        <v>0</v>
      </c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461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15000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15000</v>
      </c>
      <c r="BL94" s="18" t="s">
        <v>461</v>
      </c>
      <c r="BM94" s="216" t="s">
        <v>476</v>
      </c>
    </row>
    <row r="95" s="2" customFormat="1">
      <c r="A95" s="33"/>
      <c r="B95" s="34"/>
      <c r="C95" s="35"/>
      <c r="D95" s="218" t="s">
        <v>137</v>
      </c>
      <c r="E95" s="35"/>
      <c r="F95" s="219" t="s">
        <v>477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 ht="24.15" customHeight="1">
      <c r="A96" s="33"/>
      <c r="B96" s="34"/>
      <c r="C96" s="206" t="s">
        <v>160</v>
      </c>
      <c r="D96" s="206" t="s">
        <v>130</v>
      </c>
      <c r="E96" s="207" t="s">
        <v>478</v>
      </c>
      <c r="F96" s="208" t="s">
        <v>479</v>
      </c>
      <c r="G96" s="209" t="s">
        <v>168</v>
      </c>
      <c r="H96" s="210">
        <v>1</v>
      </c>
      <c r="I96" s="211">
        <v>10000</v>
      </c>
      <c r="J96" s="211">
        <f>ROUND(I96*H96,2)</f>
        <v>10000</v>
      </c>
      <c r="K96" s="208" t="s">
        <v>17</v>
      </c>
      <c r="L96" s="39"/>
      <c r="M96" s="212" t="s">
        <v>17</v>
      </c>
      <c r="N96" s="213" t="s">
        <v>41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10000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10000</v>
      </c>
      <c r="BL96" s="18" t="s">
        <v>135</v>
      </c>
      <c r="BM96" s="216" t="s">
        <v>480</v>
      </c>
    </row>
    <row r="97" s="2" customFormat="1">
      <c r="A97" s="33"/>
      <c r="B97" s="34"/>
      <c r="C97" s="35"/>
      <c r="D97" s="224" t="s">
        <v>188</v>
      </c>
      <c r="E97" s="35"/>
      <c r="F97" s="261" t="s">
        <v>481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188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78</v>
      </c>
      <c r="G98" s="223"/>
      <c r="H98" s="227">
        <v>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78</v>
      </c>
      <c r="AY98" s="232" t="s">
        <v>128</v>
      </c>
    </row>
    <row r="99" s="12" customFormat="1" ht="22.8" customHeight="1">
      <c r="A99" s="12"/>
      <c r="B99" s="191"/>
      <c r="C99" s="192"/>
      <c r="D99" s="193" t="s">
        <v>69</v>
      </c>
      <c r="E99" s="204" t="s">
        <v>482</v>
      </c>
      <c r="F99" s="204" t="s">
        <v>483</v>
      </c>
      <c r="G99" s="192"/>
      <c r="H99" s="192"/>
      <c r="I99" s="192"/>
      <c r="J99" s="205">
        <f>BK99</f>
        <v>20000</v>
      </c>
      <c r="K99" s="192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160</v>
      </c>
      <c r="AT99" s="202" t="s">
        <v>69</v>
      </c>
      <c r="AU99" s="202" t="s">
        <v>78</v>
      </c>
      <c r="AY99" s="201" t="s">
        <v>128</v>
      </c>
      <c r="BK99" s="203">
        <f>BK100</f>
        <v>20000</v>
      </c>
    </row>
    <row r="100" s="2" customFormat="1" ht="21.75" customHeight="1">
      <c r="A100" s="33"/>
      <c r="B100" s="34"/>
      <c r="C100" s="206" t="s">
        <v>165</v>
      </c>
      <c r="D100" s="206" t="s">
        <v>130</v>
      </c>
      <c r="E100" s="207" t="s">
        <v>484</v>
      </c>
      <c r="F100" s="208" t="s">
        <v>485</v>
      </c>
      <c r="G100" s="209" t="s">
        <v>168</v>
      </c>
      <c r="H100" s="210">
        <v>1</v>
      </c>
      <c r="I100" s="211">
        <v>20000</v>
      </c>
      <c r="J100" s="211">
        <f>ROUND(I100*H100,2)</f>
        <v>20000</v>
      </c>
      <c r="K100" s="208" t="s">
        <v>17</v>
      </c>
      <c r="L100" s="39"/>
      <c r="M100" s="266" t="s">
        <v>17</v>
      </c>
      <c r="N100" s="267" t="s">
        <v>41</v>
      </c>
      <c r="O100" s="268">
        <v>0</v>
      </c>
      <c r="P100" s="268">
        <f>O100*H100</f>
        <v>0</v>
      </c>
      <c r="Q100" s="268">
        <v>0</v>
      </c>
      <c r="R100" s="268">
        <f>Q100*H100</f>
        <v>0</v>
      </c>
      <c r="S100" s="268">
        <v>0</v>
      </c>
      <c r="T100" s="26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461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20000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20000</v>
      </c>
      <c r="BL100" s="18" t="s">
        <v>461</v>
      </c>
      <c r="BM100" s="216" t="s">
        <v>486</v>
      </c>
    </row>
    <row r="101" s="2" customFormat="1" ht="6.96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39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sheet="1" autoFilter="0" formatColumns="0" formatRows="0" objects="1" scenarios="1" spinCount="100000" saltValue="YY3w24Sx7eGSVlIflZNIBlUnUm7K3tImhuGZdAscbodFuy5BuSK6FflllfZhKUfO2Mh/j9EpSbuMSZvBgMoC4g==" hashValue="Osi/2zZxVveiF123WhtXoeRZRzvLosXTuYmoJFf4ohhp01LWXDbb7XAPxvcEcBcG7ZL+e5TT+XXM+FfPXjXU2w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011314000"/>
    <hyperlink ref="F89" r:id="rId2" display="https://podminky.urs.cz/item/CS_URS_2022_02/012103000"/>
    <hyperlink ref="F92" r:id="rId3" display="https://podminky.urs.cz/item/CS_URS_2022_02/012303000"/>
    <hyperlink ref="F95" r:id="rId4" display="https://podminky.urs.cz/item/CS_URS_2022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487</v>
      </c>
      <c r="H4" s="21"/>
    </row>
    <row r="5" s="1" customFormat="1" ht="12" customHeight="1">
      <c r="B5" s="21"/>
      <c r="C5" s="270" t="s">
        <v>12</v>
      </c>
      <c r="D5" s="144" t="s">
        <v>13</v>
      </c>
      <c r="E5" s="1"/>
      <c r="F5" s="1"/>
      <c r="H5" s="21"/>
    </row>
    <row r="6" s="1" customFormat="1" ht="36.96" customHeight="1">
      <c r="B6" s="21"/>
      <c r="C6" s="271" t="s">
        <v>14</v>
      </c>
      <c r="D6" s="272" t="s">
        <v>15</v>
      </c>
      <c r="E6" s="1"/>
      <c r="F6" s="1"/>
      <c r="H6" s="21"/>
    </row>
    <row r="7" s="1" customFormat="1" ht="16.5" customHeight="1">
      <c r="B7" s="21"/>
      <c r="C7" s="137" t="s">
        <v>21</v>
      </c>
      <c r="D7" s="141" t="str">
        <f>'Rekapitulace stavby'!AN8</f>
        <v>8. 9. 2021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0"/>
      <c r="B9" s="273"/>
      <c r="C9" s="274" t="s">
        <v>51</v>
      </c>
      <c r="D9" s="275" t="s">
        <v>52</v>
      </c>
      <c r="E9" s="275" t="s">
        <v>115</v>
      </c>
      <c r="F9" s="276" t="s">
        <v>488</v>
      </c>
      <c r="G9" s="180"/>
      <c r="H9" s="273"/>
    </row>
    <row r="10" s="2" customFormat="1" ht="26.4" customHeight="1">
      <c r="A10" s="33"/>
      <c r="B10" s="39"/>
      <c r="C10" s="277" t="s">
        <v>489</v>
      </c>
      <c r="D10" s="277" t="s">
        <v>76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100</v>
      </c>
      <c r="D11" s="279" t="s">
        <v>17</v>
      </c>
      <c r="E11" s="280" t="s">
        <v>17</v>
      </c>
      <c r="F11" s="281">
        <v>17.850000000000001</v>
      </c>
      <c r="G11" s="33"/>
      <c r="H11" s="39"/>
    </row>
    <row r="12" s="2" customFormat="1" ht="16.8" customHeight="1">
      <c r="A12" s="33"/>
      <c r="B12" s="39"/>
      <c r="C12" s="282" t="s">
        <v>17</v>
      </c>
      <c r="D12" s="282" t="s">
        <v>158</v>
      </c>
      <c r="E12" s="18" t="s">
        <v>17</v>
      </c>
      <c r="F12" s="283">
        <v>17.850000000000001</v>
      </c>
      <c r="G12" s="33"/>
      <c r="H12" s="39"/>
    </row>
    <row r="13" s="2" customFormat="1" ht="16.8" customHeight="1">
      <c r="A13" s="33"/>
      <c r="B13" s="39"/>
      <c r="C13" s="282" t="s">
        <v>100</v>
      </c>
      <c r="D13" s="282" t="s">
        <v>159</v>
      </c>
      <c r="E13" s="18" t="s">
        <v>17</v>
      </c>
      <c r="F13" s="283">
        <v>17.850000000000001</v>
      </c>
      <c r="G13" s="33"/>
      <c r="H13" s="39"/>
    </row>
    <row r="14" s="2" customFormat="1" ht="16.8" customHeight="1">
      <c r="A14" s="33"/>
      <c r="B14" s="39"/>
      <c r="C14" s="284" t="s">
        <v>490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2" t="s">
        <v>153</v>
      </c>
      <c r="D15" s="282" t="s">
        <v>17</v>
      </c>
      <c r="E15" s="18" t="s">
        <v>155</v>
      </c>
      <c r="F15" s="283">
        <v>17.850000000000001</v>
      </c>
      <c r="G15" s="33"/>
      <c r="H15" s="39"/>
    </row>
    <row r="16" s="2" customFormat="1" ht="16.8" customHeight="1">
      <c r="A16" s="33"/>
      <c r="B16" s="39"/>
      <c r="C16" s="282" t="s">
        <v>161</v>
      </c>
      <c r="D16" s="282" t="s">
        <v>17</v>
      </c>
      <c r="E16" s="18" t="s">
        <v>155</v>
      </c>
      <c r="F16" s="283">
        <v>17.850000000000001</v>
      </c>
      <c r="G16" s="33"/>
      <c r="H16" s="39"/>
    </row>
    <row r="17" s="2" customFormat="1" ht="16.8" customHeight="1">
      <c r="A17" s="33"/>
      <c r="B17" s="39"/>
      <c r="C17" s="278" t="s">
        <v>491</v>
      </c>
      <c r="D17" s="279" t="s">
        <v>17</v>
      </c>
      <c r="E17" s="280" t="s">
        <v>17</v>
      </c>
      <c r="F17" s="281">
        <v>59.5</v>
      </c>
      <c r="G17" s="33"/>
      <c r="H17" s="39"/>
    </row>
    <row r="18" s="2" customFormat="1" ht="7.44" customHeight="1">
      <c r="A18" s="33"/>
      <c r="B18" s="160"/>
      <c r="C18" s="161"/>
      <c r="D18" s="161"/>
      <c r="E18" s="161"/>
      <c r="F18" s="161"/>
      <c r="G18" s="161"/>
      <c r="H18" s="39"/>
    </row>
    <row r="19" s="2" customFormat="1">
      <c r="A19" s="33"/>
      <c r="B19" s="33"/>
      <c r="C19" s="33"/>
      <c r="D19" s="33"/>
      <c r="E19" s="33"/>
      <c r="F19" s="33"/>
      <c r="G19" s="33"/>
      <c r="H19" s="33"/>
    </row>
  </sheetData>
  <sheetProtection sheet="1" formatColumns="0" formatRows="0" objects="1" scenarios="1" spinCount="100000" saltValue="HpY7DgqK0jmwMw4lMbDJb5Iny60MXqbLL+mFDQ1RbO2DKaqUblHBtDO2gl2QU7+PrpAnsFyd5JE7NG118ZJ0rQ==" hashValue="Y8pV3YK8/bUCLjJHLpOUD3Px5baNusuBkpU2t3s0F4NNvHP8FBq0pWAUhiQWhWWqMixmPA9/0dJoVkK3OeXfa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492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493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494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495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496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497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498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499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500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501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502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77</v>
      </c>
      <c r="F18" s="296" t="s">
        <v>503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504</v>
      </c>
      <c r="F19" s="296" t="s">
        <v>505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506</v>
      </c>
      <c r="F20" s="296" t="s">
        <v>507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508</v>
      </c>
      <c r="F21" s="296" t="s">
        <v>509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510</v>
      </c>
      <c r="F22" s="296" t="s">
        <v>511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89</v>
      </c>
      <c r="F23" s="296" t="s">
        <v>512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513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514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515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516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517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518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519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520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521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114</v>
      </c>
      <c r="F36" s="296"/>
      <c r="G36" s="296" t="s">
        <v>522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523</v>
      </c>
      <c r="F37" s="296"/>
      <c r="G37" s="296" t="s">
        <v>524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51</v>
      </c>
      <c r="F38" s="296"/>
      <c r="G38" s="296" t="s">
        <v>525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52</v>
      </c>
      <c r="F39" s="296"/>
      <c r="G39" s="296" t="s">
        <v>526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115</v>
      </c>
      <c r="F40" s="296"/>
      <c r="G40" s="296" t="s">
        <v>527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116</v>
      </c>
      <c r="F41" s="296"/>
      <c r="G41" s="296" t="s">
        <v>528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529</v>
      </c>
      <c r="F42" s="296"/>
      <c r="G42" s="296" t="s">
        <v>530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531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532</v>
      </c>
      <c r="F44" s="296"/>
      <c r="G44" s="296" t="s">
        <v>533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118</v>
      </c>
      <c r="F45" s="296"/>
      <c r="G45" s="296" t="s">
        <v>534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535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536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537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538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539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540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541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542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543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544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545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546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547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548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549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550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551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552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553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554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555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556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557</v>
      </c>
      <c r="D76" s="314"/>
      <c r="E76" s="314"/>
      <c r="F76" s="314" t="s">
        <v>558</v>
      </c>
      <c r="G76" s="315"/>
      <c r="H76" s="314" t="s">
        <v>52</v>
      </c>
      <c r="I76" s="314" t="s">
        <v>55</v>
      </c>
      <c r="J76" s="314" t="s">
        <v>559</v>
      </c>
      <c r="K76" s="313"/>
    </row>
    <row r="77" s="1" customFormat="1" ht="17.25" customHeight="1">
      <c r="B77" s="311"/>
      <c r="C77" s="316" t="s">
        <v>560</v>
      </c>
      <c r="D77" s="316"/>
      <c r="E77" s="316"/>
      <c r="F77" s="317" t="s">
        <v>561</v>
      </c>
      <c r="G77" s="318"/>
      <c r="H77" s="316"/>
      <c r="I77" s="316"/>
      <c r="J77" s="316" t="s">
        <v>562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51</v>
      </c>
      <c r="D79" s="321"/>
      <c r="E79" s="321"/>
      <c r="F79" s="322" t="s">
        <v>563</v>
      </c>
      <c r="G79" s="323"/>
      <c r="H79" s="299" t="s">
        <v>564</v>
      </c>
      <c r="I79" s="299" t="s">
        <v>565</v>
      </c>
      <c r="J79" s="299">
        <v>20</v>
      </c>
      <c r="K79" s="313"/>
    </row>
    <row r="80" s="1" customFormat="1" ht="15" customHeight="1">
      <c r="B80" s="311"/>
      <c r="C80" s="299" t="s">
        <v>566</v>
      </c>
      <c r="D80" s="299"/>
      <c r="E80" s="299"/>
      <c r="F80" s="322" t="s">
        <v>563</v>
      </c>
      <c r="G80" s="323"/>
      <c r="H80" s="299" t="s">
        <v>567</v>
      </c>
      <c r="I80" s="299" t="s">
        <v>565</v>
      </c>
      <c r="J80" s="299">
        <v>120</v>
      </c>
      <c r="K80" s="313"/>
    </row>
    <row r="81" s="1" customFormat="1" ht="15" customHeight="1">
      <c r="B81" s="324"/>
      <c r="C81" s="299" t="s">
        <v>568</v>
      </c>
      <c r="D81" s="299"/>
      <c r="E81" s="299"/>
      <c r="F81" s="322" t="s">
        <v>569</v>
      </c>
      <c r="G81" s="323"/>
      <c r="H81" s="299" t="s">
        <v>570</v>
      </c>
      <c r="I81" s="299" t="s">
        <v>565</v>
      </c>
      <c r="J81" s="299">
        <v>50</v>
      </c>
      <c r="K81" s="313"/>
    </row>
    <row r="82" s="1" customFormat="1" ht="15" customHeight="1">
      <c r="B82" s="324"/>
      <c r="C82" s="299" t="s">
        <v>571</v>
      </c>
      <c r="D82" s="299"/>
      <c r="E82" s="299"/>
      <c r="F82" s="322" t="s">
        <v>563</v>
      </c>
      <c r="G82" s="323"/>
      <c r="H82" s="299" t="s">
        <v>572</v>
      </c>
      <c r="I82" s="299" t="s">
        <v>573</v>
      </c>
      <c r="J82" s="299"/>
      <c r="K82" s="313"/>
    </row>
    <row r="83" s="1" customFormat="1" ht="15" customHeight="1">
      <c r="B83" s="324"/>
      <c r="C83" s="325" t="s">
        <v>574</v>
      </c>
      <c r="D83" s="325"/>
      <c r="E83" s="325"/>
      <c r="F83" s="326" t="s">
        <v>569</v>
      </c>
      <c r="G83" s="325"/>
      <c r="H83" s="325" t="s">
        <v>575</v>
      </c>
      <c r="I83" s="325" t="s">
        <v>565</v>
      </c>
      <c r="J83" s="325">
        <v>15</v>
      </c>
      <c r="K83" s="313"/>
    </row>
    <row r="84" s="1" customFormat="1" ht="15" customHeight="1">
      <c r="B84" s="324"/>
      <c r="C84" s="325" t="s">
        <v>576</v>
      </c>
      <c r="D84" s="325"/>
      <c r="E84" s="325"/>
      <c r="F84" s="326" t="s">
        <v>569</v>
      </c>
      <c r="G84" s="325"/>
      <c r="H84" s="325" t="s">
        <v>577</v>
      </c>
      <c r="I84" s="325" t="s">
        <v>565</v>
      </c>
      <c r="J84" s="325">
        <v>15</v>
      </c>
      <c r="K84" s="313"/>
    </row>
    <row r="85" s="1" customFormat="1" ht="15" customHeight="1">
      <c r="B85" s="324"/>
      <c r="C85" s="325" t="s">
        <v>578</v>
      </c>
      <c r="D85" s="325"/>
      <c r="E85" s="325"/>
      <c r="F85" s="326" t="s">
        <v>569</v>
      </c>
      <c r="G85" s="325"/>
      <c r="H85" s="325" t="s">
        <v>579</v>
      </c>
      <c r="I85" s="325" t="s">
        <v>565</v>
      </c>
      <c r="J85" s="325">
        <v>20</v>
      </c>
      <c r="K85" s="313"/>
    </row>
    <row r="86" s="1" customFormat="1" ht="15" customHeight="1">
      <c r="B86" s="324"/>
      <c r="C86" s="325" t="s">
        <v>580</v>
      </c>
      <c r="D86" s="325"/>
      <c r="E86" s="325"/>
      <c r="F86" s="326" t="s">
        <v>569</v>
      </c>
      <c r="G86" s="325"/>
      <c r="H86" s="325" t="s">
        <v>581</v>
      </c>
      <c r="I86" s="325" t="s">
        <v>565</v>
      </c>
      <c r="J86" s="325">
        <v>20</v>
      </c>
      <c r="K86" s="313"/>
    </row>
    <row r="87" s="1" customFormat="1" ht="15" customHeight="1">
      <c r="B87" s="324"/>
      <c r="C87" s="299" t="s">
        <v>582</v>
      </c>
      <c r="D87" s="299"/>
      <c r="E87" s="299"/>
      <c r="F87" s="322" t="s">
        <v>569</v>
      </c>
      <c r="G87" s="323"/>
      <c r="H87" s="299" t="s">
        <v>583</v>
      </c>
      <c r="I87" s="299" t="s">
        <v>565</v>
      </c>
      <c r="J87" s="299">
        <v>50</v>
      </c>
      <c r="K87" s="313"/>
    </row>
    <row r="88" s="1" customFormat="1" ht="15" customHeight="1">
      <c r="B88" s="324"/>
      <c r="C88" s="299" t="s">
        <v>584</v>
      </c>
      <c r="D88" s="299"/>
      <c r="E88" s="299"/>
      <c r="F88" s="322" t="s">
        <v>569</v>
      </c>
      <c r="G88" s="323"/>
      <c r="H88" s="299" t="s">
        <v>585</v>
      </c>
      <c r="I88" s="299" t="s">
        <v>565</v>
      </c>
      <c r="J88" s="299">
        <v>20</v>
      </c>
      <c r="K88" s="313"/>
    </row>
    <row r="89" s="1" customFormat="1" ht="15" customHeight="1">
      <c r="B89" s="324"/>
      <c r="C89" s="299" t="s">
        <v>586</v>
      </c>
      <c r="D89" s="299"/>
      <c r="E89" s="299"/>
      <c r="F89" s="322" t="s">
        <v>569</v>
      </c>
      <c r="G89" s="323"/>
      <c r="H89" s="299" t="s">
        <v>587</v>
      </c>
      <c r="I89" s="299" t="s">
        <v>565</v>
      </c>
      <c r="J89" s="299">
        <v>20</v>
      </c>
      <c r="K89" s="313"/>
    </row>
    <row r="90" s="1" customFormat="1" ht="15" customHeight="1">
      <c r="B90" s="324"/>
      <c r="C90" s="299" t="s">
        <v>588</v>
      </c>
      <c r="D90" s="299"/>
      <c r="E90" s="299"/>
      <c r="F90" s="322" t="s">
        <v>569</v>
      </c>
      <c r="G90" s="323"/>
      <c r="H90" s="299" t="s">
        <v>589</v>
      </c>
      <c r="I90" s="299" t="s">
        <v>565</v>
      </c>
      <c r="J90" s="299">
        <v>50</v>
      </c>
      <c r="K90" s="313"/>
    </row>
    <row r="91" s="1" customFormat="1" ht="15" customHeight="1">
      <c r="B91" s="324"/>
      <c r="C91" s="299" t="s">
        <v>590</v>
      </c>
      <c r="D91" s="299"/>
      <c r="E91" s="299"/>
      <c r="F91" s="322" t="s">
        <v>569</v>
      </c>
      <c r="G91" s="323"/>
      <c r="H91" s="299" t="s">
        <v>590</v>
      </c>
      <c r="I91" s="299" t="s">
        <v>565</v>
      </c>
      <c r="J91" s="299">
        <v>50</v>
      </c>
      <c r="K91" s="313"/>
    </row>
    <row r="92" s="1" customFormat="1" ht="15" customHeight="1">
      <c r="B92" s="324"/>
      <c r="C92" s="299" t="s">
        <v>591</v>
      </c>
      <c r="D92" s="299"/>
      <c r="E92" s="299"/>
      <c r="F92" s="322" t="s">
        <v>569</v>
      </c>
      <c r="G92" s="323"/>
      <c r="H92" s="299" t="s">
        <v>592</v>
      </c>
      <c r="I92" s="299" t="s">
        <v>565</v>
      </c>
      <c r="J92" s="299">
        <v>255</v>
      </c>
      <c r="K92" s="313"/>
    </row>
    <row r="93" s="1" customFormat="1" ht="15" customHeight="1">
      <c r="B93" s="324"/>
      <c r="C93" s="299" t="s">
        <v>593</v>
      </c>
      <c r="D93" s="299"/>
      <c r="E93" s="299"/>
      <c r="F93" s="322" t="s">
        <v>563</v>
      </c>
      <c r="G93" s="323"/>
      <c r="H93" s="299" t="s">
        <v>594</v>
      </c>
      <c r="I93" s="299" t="s">
        <v>595</v>
      </c>
      <c r="J93" s="299"/>
      <c r="K93" s="313"/>
    </row>
    <row r="94" s="1" customFormat="1" ht="15" customHeight="1">
      <c r="B94" s="324"/>
      <c r="C94" s="299" t="s">
        <v>596</v>
      </c>
      <c r="D94" s="299"/>
      <c r="E94" s="299"/>
      <c r="F94" s="322" t="s">
        <v>563</v>
      </c>
      <c r="G94" s="323"/>
      <c r="H94" s="299" t="s">
        <v>597</v>
      </c>
      <c r="I94" s="299" t="s">
        <v>598</v>
      </c>
      <c r="J94" s="299"/>
      <c r="K94" s="313"/>
    </row>
    <row r="95" s="1" customFormat="1" ht="15" customHeight="1">
      <c r="B95" s="324"/>
      <c r="C95" s="299" t="s">
        <v>599</v>
      </c>
      <c r="D95" s="299"/>
      <c r="E95" s="299"/>
      <c r="F95" s="322" t="s">
        <v>563</v>
      </c>
      <c r="G95" s="323"/>
      <c r="H95" s="299" t="s">
        <v>599</v>
      </c>
      <c r="I95" s="299" t="s">
        <v>598</v>
      </c>
      <c r="J95" s="299"/>
      <c r="K95" s="313"/>
    </row>
    <row r="96" s="1" customFormat="1" ht="15" customHeight="1">
      <c r="B96" s="324"/>
      <c r="C96" s="299" t="s">
        <v>36</v>
      </c>
      <c r="D96" s="299"/>
      <c r="E96" s="299"/>
      <c r="F96" s="322" t="s">
        <v>563</v>
      </c>
      <c r="G96" s="323"/>
      <c r="H96" s="299" t="s">
        <v>600</v>
      </c>
      <c r="I96" s="299" t="s">
        <v>598</v>
      </c>
      <c r="J96" s="299"/>
      <c r="K96" s="313"/>
    </row>
    <row r="97" s="1" customFormat="1" ht="15" customHeight="1">
      <c r="B97" s="324"/>
      <c r="C97" s="299" t="s">
        <v>46</v>
      </c>
      <c r="D97" s="299"/>
      <c r="E97" s="299"/>
      <c r="F97" s="322" t="s">
        <v>563</v>
      </c>
      <c r="G97" s="323"/>
      <c r="H97" s="299" t="s">
        <v>601</v>
      </c>
      <c r="I97" s="299" t="s">
        <v>598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602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557</v>
      </c>
      <c r="D103" s="314"/>
      <c r="E103" s="314"/>
      <c r="F103" s="314" t="s">
        <v>558</v>
      </c>
      <c r="G103" s="315"/>
      <c r="H103" s="314" t="s">
        <v>52</v>
      </c>
      <c r="I103" s="314" t="s">
        <v>55</v>
      </c>
      <c r="J103" s="314" t="s">
        <v>559</v>
      </c>
      <c r="K103" s="313"/>
    </row>
    <row r="104" s="1" customFormat="1" ht="17.25" customHeight="1">
      <c r="B104" s="311"/>
      <c r="C104" s="316" t="s">
        <v>560</v>
      </c>
      <c r="D104" s="316"/>
      <c r="E104" s="316"/>
      <c r="F104" s="317" t="s">
        <v>561</v>
      </c>
      <c r="G104" s="318"/>
      <c r="H104" s="316"/>
      <c r="I104" s="316"/>
      <c r="J104" s="316" t="s">
        <v>562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51</v>
      </c>
      <c r="D106" s="321"/>
      <c r="E106" s="321"/>
      <c r="F106" s="322" t="s">
        <v>563</v>
      </c>
      <c r="G106" s="299"/>
      <c r="H106" s="299" t="s">
        <v>603</v>
      </c>
      <c r="I106" s="299" t="s">
        <v>565</v>
      </c>
      <c r="J106" s="299">
        <v>20</v>
      </c>
      <c r="K106" s="313"/>
    </row>
    <row r="107" s="1" customFormat="1" ht="15" customHeight="1">
      <c r="B107" s="311"/>
      <c r="C107" s="299" t="s">
        <v>566</v>
      </c>
      <c r="D107" s="299"/>
      <c r="E107" s="299"/>
      <c r="F107" s="322" t="s">
        <v>563</v>
      </c>
      <c r="G107" s="299"/>
      <c r="H107" s="299" t="s">
        <v>603</v>
      </c>
      <c r="I107" s="299" t="s">
        <v>565</v>
      </c>
      <c r="J107" s="299">
        <v>120</v>
      </c>
      <c r="K107" s="313"/>
    </row>
    <row r="108" s="1" customFormat="1" ht="15" customHeight="1">
      <c r="B108" s="324"/>
      <c r="C108" s="299" t="s">
        <v>568</v>
      </c>
      <c r="D108" s="299"/>
      <c r="E108" s="299"/>
      <c r="F108" s="322" t="s">
        <v>569</v>
      </c>
      <c r="G108" s="299"/>
      <c r="H108" s="299" t="s">
        <v>603</v>
      </c>
      <c r="I108" s="299" t="s">
        <v>565</v>
      </c>
      <c r="J108" s="299">
        <v>50</v>
      </c>
      <c r="K108" s="313"/>
    </row>
    <row r="109" s="1" customFormat="1" ht="15" customHeight="1">
      <c r="B109" s="324"/>
      <c r="C109" s="299" t="s">
        <v>571</v>
      </c>
      <c r="D109" s="299"/>
      <c r="E109" s="299"/>
      <c r="F109" s="322" t="s">
        <v>563</v>
      </c>
      <c r="G109" s="299"/>
      <c r="H109" s="299" t="s">
        <v>603</v>
      </c>
      <c r="I109" s="299" t="s">
        <v>573</v>
      </c>
      <c r="J109" s="299"/>
      <c r="K109" s="313"/>
    </row>
    <row r="110" s="1" customFormat="1" ht="15" customHeight="1">
      <c r="B110" s="324"/>
      <c r="C110" s="299" t="s">
        <v>582</v>
      </c>
      <c r="D110" s="299"/>
      <c r="E110" s="299"/>
      <c r="F110" s="322" t="s">
        <v>569</v>
      </c>
      <c r="G110" s="299"/>
      <c r="H110" s="299" t="s">
        <v>603</v>
      </c>
      <c r="I110" s="299" t="s">
        <v>565</v>
      </c>
      <c r="J110" s="299">
        <v>50</v>
      </c>
      <c r="K110" s="313"/>
    </row>
    <row r="111" s="1" customFormat="1" ht="15" customHeight="1">
      <c r="B111" s="324"/>
      <c r="C111" s="299" t="s">
        <v>590</v>
      </c>
      <c r="D111" s="299"/>
      <c r="E111" s="299"/>
      <c r="F111" s="322" t="s">
        <v>569</v>
      </c>
      <c r="G111" s="299"/>
      <c r="H111" s="299" t="s">
        <v>603</v>
      </c>
      <c r="I111" s="299" t="s">
        <v>565</v>
      </c>
      <c r="J111" s="299">
        <v>50</v>
      </c>
      <c r="K111" s="313"/>
    </row>
    <row r="112" s="1" customFormat="1" ht="15" customHeight="1">
      <c r="B112" s="324"/>
      <c r="C112" s="299" t="s">
        <v>588</v>
      </c>
      <c r="D112" s="299"/>
      <c r="E112" s="299"/>
      <c r="F112" s="322" t="s">
        <v>569</v>
      </c>
      <c r="G112" s="299"/>
      <c r="H112" s="299" t="s">
        <v>603</v>
      </c>
      <c r="I112" s="299" t="s">
        <v>565</v>
      </c>
      <c r="J112" s="299">
        <v>50</v>
      </c>
      <c r="K112" s="313"/>
    </row>
    <row r="113" s="1" customFormat="1" ht="15" customHeight="1">
      <c r="B113" s="324"/>
      <c r="C113" s="299" t="s">
        <v>51</v>
      </c>
      <c r="D113" s="299"/>
      <c r="E113" s="299"/>
      <c r="F113" s="322" t="s">
        <v>563</v>
      </c>
      <c r="G113" s="299"/>
      <c r="H113" s="299" t="s">
        <v>604</v>
      </c>
      <c r="I113" s="299" t="s">
        <v>565</v>
      </c>
      <c r="J113" s="299">
        <v>20</v>
      </c>
      <c r="K113" s="313"/>
    </row>
    <row r="114" s="1" customFormat="1" ht="15" customHeight="1">
      <c r="B114" s="324"/>
      <c r="C114" s="299" t="s">
        <v>605</v>
      </c>
      <c r="D114" s="299"/>
      <c r="E114" s="299"/>
      <c r="F114" s="322" t="s">
        <v>563</v>
      </c>
      <c r="G114" s="299"/>
      <c r="H114" s="299" t="s">
        <v>606</v>
      </c>
      <c r="I114" s="299" t="s">
        <v>565</v>
      </c>
      <c r="J114" s="299">
        <v>120</v>
      </c>
      <c r="K114" s="313"/>
    </row>
    <row r="115" s="1" customFormat="1" ht="15" customHeight="1">
      <c r="B115" s="324"/>
      <c r="C115" s="299" t="s">
        <v>36</v>
      </c>
      <c r="D115" s="299"/>
      <c r="E115" s="299"/>
      <c r="F115" s="322" t="s">
        <v>563</v>
      </c>
      <c r="G115" s="299"/>
      <c r="H115" s="299" t="s">
        <v>607</v>
      </c>
      <c r="I115" s="299" t="s">
        <v>598</v>
      </c>
      <c r="J115" s="299"/>
      <c r="K115" s="313"/>
    </row>
    <row r="116" s="1" customFormat="1" ht="15" customHeight="1">
      <c r="B116" s="324"/>
      <c r="C116" s="299" t="s">
        <v>46</v>
      </c>
      <c r="D116" s="299"/>
      <c r="E116" s="299"/>
      <c r="F116" s="322" t="s">
        <v>563</v>
      </c>
      <c r="G116" s="299"/>
      <c r="H116" s="299" t="s">
        <v>608</v>
      </c>
      <c r="I116" s="299" t="s">
        <v>598</v>
      </c>
      <c r="J116" s="299"/>
      <c r="K116" s="313"/>
    </row>
    <row r="117" s="1" customFormat="1" ht="15" customHeight="1">
      <c r="B117" s="324"/>
      <c r="C117" s="299" t="s">
        <v>55</v>
      </c>
      <c r="D117" s="299"/>
      <c r="E117" s="299"/>
      <c r="F117" s="322" t="s">
        <v>563</v>
      </c>
      <c r="G117" s="299"/>
      <c r="H117" s="299" t="s">
        <v>609</v>
      </c>
      <c r="I117" s="299" t="s">
        <v>610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611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557</v>
      </c>
      <c r="D123" s="314"/>
      <c r="E123" s="314"/>
      <c r="F123" s="314" t="s">
        <v>558</v>
      </c>
      <c r="G123" s="315"/>
      <c r="H123" s="314" t="s">
        <v>52</v>
      </c>
      <c r="I123" s="314" t="s">
        <v>55</v>
      </c>
      <c r="J123" s="314" t="s">
        <v>559</v>
      </c>
      <c r="K123" s="343"/>
    </row>
    <row r="124" s="1" customFormat="1" ht="17.25" customHeight="1">
      <c r="B124" s="342"/>
      <c r="C124" s="316" t="s">
        <v>560</v>
      </c>
      <c r="D124" s="316"/>
      <c r="E124" s="316"/>
      <c r="F124" s="317" t="s">
        <v>561</v>
      </c>
      <c r="G124" s="318"/>
      <c r="H124" s="316"/>
      <c r="I124" s="316"/>
      <c r="J124" s="316" t="s">
        <v>562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566</v>
      </c>
      <c r="D126" s="321"/>
      <c r="E126" s="321"/>
      <c r="F126" s="322" t="s">
        <v>563</v>
      </c>
      <c r="G126" s="299"/>
      <c r="H126" s="299" t="s">
        <v>603</v>
      </c>
      <c r="I126" s="299" t="s">
        <v>565</v>
      </c>
      <c r="J126" s="299">
        <v>120</v>
      </c>
      <c r="K126" s="347"/>
    </row>
    <row r="127" s="1" customFormat="1" ht="15" customHeight="1">
      <c r="B127" s="344"/>
      <c r="C127" s="299" t="s">
        <v>612</v>
      </c>
      <c r="D127" s="299"/>
      <c r="E127" s="299"/>
      <c r="F127" s="322" t="s">
        <v>563</v>
      </c>
      <c r="G127" s="299"/>
      <c r="H127" s="299" t="s">
        <v>613</v>
      </c>
      <c r="I127" s="299" t="s">
        <v>565</v>
      </c>
      <c r="J127" s="299" t="s">
        <v>614</v>
      </c>
      <c r="K127" s="347"/>
    </row>
    <row r="128" s="1" customFormat="1" ht="15" customHeight="1">
      <c r="B128" s="344"/>
      <c r="C128" s="299" t="s">
        <v>89</v>
      </c>
      <c r="D128" s="299"/>
      <c r="E128" s="299"/>
      <c r="F128" s="322" t="s">
        <v>563</v>
      </c>
      <c r="G128" s="299"/>
      <c r="H128" s="299" t="s">
        <v>615</v>
      </c>
      <c r="I128" s="299" t="s">
        <v>565</v>
      </c>
      <c r="J128" s="299" t="s">
        <v>614</v>
      </c>
      <c r="K128" s="347"/>
    </row>
    <row r="129" s="1" customFormat="1" ht="15" customHeight="1">
      <c r="B129" s="344"/>
      <c r="C129" s="299" t="s">
        <v>574</v>
      </c>
      <c r="D129" s="299"/>
      <c r="E129" s="299"/>
      <c r="F129" s="322" t="s">
        <v>569</v>
      </c>
      <c r="G129" s="299"/>
      <c r="H129" s="299" t="s">
        <v>575</v>
      </c>
      <c r="I129" s="299" t="s">
        <v>565</v>
      </c>
      <c r="J129" s="299">
        <v>15</v>
      </c>
      <c r="K129" s="347"/>
    </row>
    <row r="130" s="1" customFormat="1" ht="15" customHeight="1">
      <c r="B130" s="344"/>
      <c r="C130" s="325" t="s">
        <v>576</v>
      </c>
      <c r="D130" s="325"/>
      <c r="E130" s="325"/>
      <c r="F130" s="326" t="s">
        <v>569</v>
      </c>
      <c r="G130" s="325"/>
      <c r="H130" s="325" t="s">
        <v>577</v>
      </c>
      <c r="I130" s="325" t="s">
        <v>565</v>
      </c>
      <c r="J130" s="325">
        <v>15</v>
      </c>
      <c r="K130" s="347"/>
    </row>
    <row r="131" s="1" customFormat="1" ht="15" customHeight="1">
      <c r="B131" s="344"/>
      <c r="C131" s="325" t="s">
        <v>578</v>
      </c>
      <c r="D131" s="325"/>
      <c r="E131" s="325"/>
      <c r="F131" s="326" t="s">
        <v>569</v>
      </c>
      <c r="G131" s="325"/>
      <c r="H131" s="325" t="s">
        <v>579</v>
      </c>
      <c r="I131" s="325" t="s">
        <v>565</v>
      </c>
      <c r="J131" s="325">
        <v>20</v>
      </c>
      <c r="K131" s="347"/>
    </row>
    <row r="132" s="1" customFormat="1" ht="15" customHeight="1">
      <c r="B132" s="344"/>
      <c r="C132" s="325" t="s">
        <v>580</v>
      </c>
      <c r="D132" s="325"/>
      <c r="E132" s="325"/>
      <c r="F132" s="326" t="s">
        <v>569</v>
      </c>
      <c r="G132" s="325"/>
      <c r="H132" s="325" t="s">
        <v>581</v>
      </c>
      <c r="I132" s="325" t="s">
        <v>565</v>
      </c>
      <c r="J132" s="325">
        <v>20</v>
      </c>
      <c r="K132" s="347"/>
    </row>
    <row r="133" s="1" customFormat="1" ht="15" customHeight="1">
      <c r="B133" s="344"/>
      <c r="C133" s="299" t="s">
        <v>568</v>
      </c>
      <c r="D133" s="299"/>
      <c r="E133" s="299"/>
      <c r="F133" s="322" t="s">
        <v>569</v>
      </c>
      <c r="G133" s="299"/>
      <c r="H133" s="299" t="s">
        <v>603</v>
      </c>
      <c r="I133" s="299" t="s">
        <v>565</v>
      </c>
      <c r="J133" s="299">
        <v>50</v>
      </c>
      <c r="K133" s="347"/>
    </row>
    <row r="134" s="1" customFormat="1" ht="15" customHeight="1">
      <c r="B134" s="344"/>
      <c r="C134" s="299" t="s">
        <v>582</v>
      </c>
      <c r="D134" s="299"/>
      <c r="E134" s="299"/>
      <c r="F134" s="322" t="s">
        <v>569</v>
      </c>
      <c r="G134" s="299"/>
      <c r="H134" s="299" t="s">
        <v>603</v>
      </c>
      <c r="I134" s="299" t="s">
        <v>565</v>
      </c>
      <c r="J134" s="299">
        <v>50</v>
      </c>
      <c r="K134" s="347"/>
    </row>
    <row r="135" s="1" customFormat="1" ht="15" customHeight="1">
      <c r="B135" s="344"/>
      <c r="C135" s="299" t="s">
        <v>588</v>
      </c>
      <c r="D135" s="299"/>
      <c r="E135" s="299"/>
      <c r="F135" s="322" t="s">
        <v>569</v>
      </c>
      <c r="G135" s="299"/>
      <c r="H135" s="299" t="s">
        <v>603</v>
      </c>
      <c r="I135" s="299" t="s">
        <v>565</v>
      </c>
      <c r="J135" s="299">
        <v>50</v>
      </c>
      <c r="K135" s="347"/>
    </row>
    <row r="136" s="1" customFormat="1" ht="15" customHeight="1">
      <c r="B136" s="344"/>
      <c r="C136" s="299" t="s">
        <v>590</v>
      </c>
      <c r="D136" s="299"/>
      <c r="E136" s="299"/>
      <c r="F136" s="322" t="s">
        <v>569</v>
      </c>
      <c r="G136" s="299"/>
      <c r="H136" s="299" t="s">
        <v>603</v>
      </c>
      <c r="I136" s="299" t="s">
        <v>565</v>
      </c>
      <c r="J136" s="299">
        <v>50</v>
      </c>
      <c r="K136" s="347"/>
    </row>
    <row r="137" s="1" customFormat="1" ht="15" customHeight="1">
      <c r="B137" s="344"/>
      <c r="C137" s="299" t="s">
        <v>591</v>
      </c>
      <c r="D137" s="299"/>
      <c r="E137" s="299"/>
      <c r="F137" s="322" t="s">
        <v>569</v>
      </c>
      <c r="G137" s="299"/>
      <c r="H137" s="299" t="s">
        <v>616</v>
      </c>
      <c r="I137" s="299" t="s">
        <v>565</v>
      </c>
      <c r="J137" s="299">
        <v>255</v>
      </c>
      <c r="K137" s="347"/>
    </row>
    <row r="138" s="1" customFormat="1" ht="15" customHeight="1">
      <c r="B138" s="344"/>
      <c r="C138" s="299" t="s">
        <v>593</v>
      </c>
      <c r="D138" s="299"/>
      <c r="E138" s="299"/>
      <c r="F138" s="322" t="s">
        <v>563</v>
      </c>
      <c r="G138" s="299"/>
      <c r="H138" s="299" t="s">
        <v>617</v>
      </c>
      <c r="I138" s="299" t="s">
        <v>595</v>
      </c>
      <c r="J138" s="299"/>
      <c r="K138" s="347"/>
    </row>
    <row r="139" s="1" customFormat="1" ht="15" customHeight="1">
      <c r="B139" s="344"/>
      <c r="C139" s="299" t="s">
        <v>596</v>
      </c>
      <c r="D139" s="299"/>
      <c r="E139" s="299"/>
      <c r="F139" s="322" t="s">
        <v>563</v>
      </c>
      <c r="G139" s="299"/>
      <c r="H139" s="299" t="s">
        <v>618</v>
      </c>
      <c r="I139" s="299" t="s">
        <v>598</v>
      </c>
      <c r="J139" s="299"/>
      <c r="K139" s="347"/>
    </row>
    <row r="140" s="1" customFormat="1" ht="15" customHeight="1">
      <c r="B140" s="344"/>
      <c r="C140" s="299" t="s">
        <v>599</v>
      </c>
      <c r="D140" s="299"/>
      <c r="E140" s="299"/>
      <c r="F140" s="322" t="s">
        <v>563</v>
      </c>
      <c r="G140" s="299"/>
      <c r="H140" s="299" t="s">
        <v>599</v>
      </c>
      <c r="I140" s="299" t="s">
        <v>598</v>
      </c>
      <c r="J140" s="299"/>
      <c r="K140" s="347"/>
    </row>
    <row r="141" s="1" customFormat="1" ht="15" customHeight="1">
      <c r="B141" s="344"/>
      <c r="C141" s="299" t="s">
        <v>36</v>
      </c>
      <c r="D141" s="299"/>
      <c r="E141" s="299"/>
      <c r="F141" s="322" t="s">
        <v>563</v>
      </c>
      <c r="G141" s="299"/>
      <c r="H141" s="299" t="s">
        <v>619</v>
      </c>
      <c r="I141" s="299" t="s">
        <v>598</v>
      </c>
      <c r="J141" s="299"/>
      <c r="K141" s="347"/>
    </row>
    <row r="142" s="1" customFormat="1" ht="15" customHeight="1">
      <c r="B142" s="344"/>
      <c r="C142" s="299" t="s">
        <v>620</v>
      </c>
      <c r="D142" s="299"/>
      <c r="E142" s="299"/>
      <c r="F142" s="322" t="s">
        <v>563</v>
      </c>
      <c r="G142" s="299"/>
      <c r="H142" s="299" t="s">
        <v>621</v>
      </c>
      <c r="I142" s="299" t="s">
        <v>598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622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557</v>
      </c>
      <c r="D148" s="314"/>
      <c r="E148" s="314"/>
      <c r="F148" s="314" t="s">
        <v>558</v>
      </c>
      <c r="G148" s="315"/>
      <c r="H148" s="314" t="s">
        <v>52</v>
      </c>
      <c r="I148" s="314" t="s">
        <v>55</v>
      </c>
      <c r="J148" s="314" t="s">
        <v>559</v>
      </c>
      <c r="K148" s="313"/>
    </row>
    <row r="149" s="1" customFormat="1" ht="17.25" customHeight="1">
      <c r="B149" s="311"/>
      <c r="C149" s="316" t="s">
        <v>560</v>
      </c>
      <c r="D149" s="316"/>
      <c r="E149" s="316"/>
      <c r="F149" s="317" t="s">
        <v>561</v>
      </c>
      <c r="G149" s="318"/>
      <c r="H149" s="316"/>
      <c r="I149" s="316"/>
      <c r="J149" s="316" t="s">
        <v>562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566</v>
      </c>
      <c r="D151" s="299"/>
      <c r="E151" s="299"/>
      <c r="F151" s="352" t="s">
        <v>563</v>
      </c>
      <c r="G151" s="299"/>
      <c r="H151" s="351" t="s">
        <v>603</v>
      </c>
      <c r="I151" s="351" t="s">
        <v>565</v>
      </c>
      <c r="J151" s="351">
        <v>120</v>
      </c>
      <c r="K151" s="347"/>
    </row>
    <row r="152" s="1" customFormat="1" ht="15" customHeight="1">
      <c r="B152" s="324"/>
      <c r="C152" s="351" t="s">
        <v>612</v>
      </c>
      <c r="D152" s="299"/>
      <c r="E152" s="299"/>
      <c r="F152" s="352" t="s">
        <v>563</v>
      </c>
      <c r="G152" s="299"/>
      <c r="H152" s="351" t="s">
        <v>623</v>
      </c>
      <c r="I152" s="351" t="s">
        <v>565</v>
      </c>
      <c r="J152" s="351" t="s">
        <v>614</v>
      </c>
      <c r="K152" s="347"/>
    </row>
    <row r="153" s="1" customFormat="1" ht="15" customHeight="1">
      <c r="B153" s="324"/>
      <c r="C153" s="351" t="s">
        <v>89</v>
      </c>
      <c r="D153" s="299"/>
      <c r="E153" s="299"/>
      <c r="F153" s="352" t="s">
        <v>563</v>
      </c>
      <c r="G153" s="299"/>
      <c r="H153" s="351" t="s">
        <v>624</v>
      </c>
      <c r="I153" s="351" t="s">
        <v>565</v>
      </c>
      <c r="J153" s="351" t="s">
        <v>614</v>
      </c>
      <c r="K153" s="347"/>
    </row>
    <row r="154" s="1" customFormat="1" ht="15" customHeight="1">
      <c r="B154" s="324"/>
      <c r="C154" s="351" t="s">
        <v>568</v>
      </c>
      <c r="D154" s="299"/>
      <c r="E154" s="299"/>
      <c r="F154" s="352" t="s">
        <v>569</v>
      </c>
      <c r="G154" s="299"/>
      <c r="H154" s="351" t="s">
        <v>603</v>
      </c>
      <c r="I154" s="351" t="s">
        <v>565</v>
      </c>
      <c r="J154" s="351">
        <v>50</v>
      </c>
      <c r="K154" s="347"/>
    </row>
    <row r="155" s="1" customFormat="1" ht="15" customHeight="1">
      <c r="B155" s="324"/>
      <c r="C155" s="351" t="s">
        <v>571</v>
      </c>
      <c r="D155" s="299"/>
      <c r="E155" s="299"/>
      <c r="F155" s="352" t="s">
        <v>563</v>
      </c>
      <c r="G155" s="299"/>
      <c r="H155" s="351" t="s">
        <v>603</v>
      </c>
      <c r="I155" s="351" t="s">
        <v>573</v>
      </c>
      <c r="J155" s="351"/>
      <c r="K155" s="347"/>
    </row>
    <row r="156" s="1" customFormat="1" ht="15" customHeight="1">
      <c r="B156" s="324"/>
      <c r="C156" s="351" t="s">
        <v>582</v>
      </c>
      <c r="D156" s="299"/>
      <c r="E156" s="299"/>
      <c r="F156" s="352" t="s">
        <v>569</v>
      </c>
      <c r="G156" s="299"/>
      <c r="H156" s="351" t="s">
        <v>603</v>
      </c>
      <c r="I156" s="351" t="s">
        <v>565</v>
      </c>
      <c r="J156" s="351">
        <v>50</v>
      </c>
      <c r="K156" s="347"/>
    </row>
    <row r="157" s="1" customFormat="1" ht="15" customHeight="1">
      <c r="B157" s="324"/>
      <c r="C157" s="351" t="s">
        <v>590</v>
      </c>
      <c r="D157" s="299"/>
      <c r="E157" s="299"/>
      <c r="F157" s="352" t="s">
        <v>569</v>
      </c>
      <c r="G157" s="299"/>
      <c r="H157" s="351" t="s">
        <v>603</v>
      </c>
      <c r="I157" s="351" t="s">
        <v>565</v>
      </c>
      <c r="J157" s="351">
        <v>50</v>
      </c>
      <c r="K157" s="347"/>
    </row>
    <row r="158" s="1" customFormat="1" ht="15" customHeight="1">
      <c r="B158" s="324"/>
      <c r="C158" s="351" t="s">
        <v>588</v>
      </c>
      <c r="D158" s="299"/>
      <c r="E158" s="299"/>
      <c r="F158" s="352" t="s">
        <v>569</v>
      </c>
      <c r="G158" s="299"/>
      <c r="H158" s="351" t="s">
        <v>603</v>
      </c>
      <c r="I158" s="351" t="s">
        <v>565</v>
      </c>
      <c r="J158" s="351">
        <v>50</v>
      </c>
      <c r="K158" s="347"/>
    </row>
    <row r="159" s="1" customFormat="1" ht="15" customHeight="1">
      <c r="B159" s="324"/>
      <c r="C159" s="351" t="s">
        <v>106</v>
      </c>
      <c r="D159" s="299"/>
      <c r="E159" s="299"/>
      <c r="F159" s="352" t="s">
        <v>563</v>
      </c>
      <c r="G159" s="299"/>
      <c r="H159" s="351" t="s">
        <v>625</v>
      </c>
      <c r="I159" s="351" t="s">
        <v>565</v>
      </c>
      <c r="J159" s="351" t="s">
        <v>626</v>
      </c>
      <c r="K159" s="347"/>
    </row>
    <row r="160" s="1" customFormat="1" ht="15" customHeight="1">
      <c r="B160" s="324"/>
      <c r="C160" s="351" t="s">
        <v>627</v>
      </c>
      <c r="D160" s="299"/>
      <c r="E160" s="299"/>
      <c r="F160" s="352" t="s">
        <v>563</v>
      </c>
      <c r="G160" s="299"/>
      <c r="H160" s="351" t="s">
        <v>628</v>
      </c>
      <c r="I160" s="351" t="s">
        <v>598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629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557</v>
      </c>
      <c r="D166" s="314"/>
      <c r="E166" s="314"/>
      <c r="F166" s="314" t="s">
        <v>558</v>
      </c>
      <c r="G166" s="356"/>
      <c r="H166" s="357" t="s">
        <v>52</v>
      </c>
      <c r="I166" s="357" t="s">
        <v>55</v>
      </c>
      <c r="J166" s="314" t="s">
        <v>559</v>
      </c>
      <c r="K166" s="291"/>
    </row>
    <row r="167" s="1" customFormat="1" ht="17.25" customHeight="1">
      <c r="B167" s="292"/>
      <c r="C167" s="316" t="s">
        <v>560</v>
      </c>
      <c r="D167" s="316"/>
      <c r="E167" s="316"/>
      <c r="F167" s="317" t="s">
        <v>561</v>
      </c>
      <c r="G167" s="358"/>
      <c r="H167" s="359"/>
      <c r="I167" s="359"/>
      <c r="J167" s="316" t="s">
        <v>562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566</v>
      </c>
      <c r="D169" s="299"/>
      <c r="E169" s="299"/>
      <c r="F169" s="322" t="s">
        <v>563</v>
      </c>
      <c r="G169" s="299"/>
      <c r="H169" s="299" t="s">
        <v>603</v>
      </c>
      <c r="I169" s="299" t="s">
        <v>565</v>
      </c>
      <c r="J169" s="299">
        <v>120</v>
      </c>
      <c r="K169" s="347"/>
    </row>
    <row r="170" s="1" customFormat="1" ht="15" customHeight="1">
      <c r="B170" s="324"/>
      <c r="C170" s="299" t="s">
        <v>612</v>
      </c>
      <c r="D170" s="299"/>
      <c r="E170" s="299"/>
      <c r="F170" s="322" t="s">
        <v>563</v>
      </c>
      <c r="G170" s="299"/>
      <c r="H170" s="299" t="s">
        <v>613</v>
      </c>
      <c r="I170" s="299" t="s">
        <v>565</v>
      </c>
      <c r="J170" s="299" t="s">
        <v>614</v>
      </c>
      <c r="K170" s="347"/>
    </row>
    <row r="171" s="1" customFormat="1" ht="15" customHeight="1">
      <c r="B171" s="324"/>
      <c r="C171" s="299" t="s">
        <v>89</v>
      </c>
      <c r="D171" s="299"/>
      <c r="E171" s="299"/>
      <c r="F171" s="322" t="s">
        <v>563</v>
      </c>
      <c r="G171" s="299"/>
      <c r="H171" s="299" t="s">
        <v>630</v>
      </c>
      <c r="I171" s="299" t="s">
        <v>565</v>
      </c>
      <c r="J171" s="299" t="s">
        <v>614</v>
      </c>
      <c r="K171" s="347"/>
    </row>
    <row r="172" s="1" customFormat="1" ht="15" customHeight="1">
      <c r="B172" s="324"/>
      <c r="C172" s="299" t="s">
        <v>568</v>
      </c>
      <c r="D172" s="299"/>
      <c r="E172" s="299"/>
      <c r="F172" s="322" t="s">
        <v>569</v>
      </c>
      <c r="G172" s="299"/>
      <c r="H172" s="299" t="s">
        <v>630</v>
      </c>
      <c r="I172" s="299" t="s">
        <v>565</v>
      </c>
      <c r="J172" s="299">
        <v>50</v>
      </c>
      <c r="K172" s="347"/>
    </row>
    <row r="173" s="1" customFormat="1" ht="15" customHeight="1">
      <c r="B173" s="324"/>
      <c r="C173" s="299" t="s">
        <v>571</v>
      </c>
      <c r="D173" s="299"/>
      <c r="E173" s="299"/>
      <c r="F173" s="322" t="s">
        <v>563</v>
      </c>
      <c r="G173" s="299"/>
      <c r="H173" s="299" t="s">
        <v>630</v>
      </c>
      <c r="I173" s="299" t="s">
        <v>573</v>
      </c>
      <c r="J173" s="299"/>
      <c r="K173" s="347"/>
    </row>
    <row r="174" s="1" customFormat="1" ht="15" customHeight="1">
      <c r="B174" s="324"/>
      <c r="C174" s="299" t="s">
        <v>582</v>
      </c>
      <c r="D174" s="299"/>
      <c r="E174" s="299"/>
      <c r="F174" s="322" t="s">
        <v>569</v>
      </c>
      <c r="G174" s="299"/>
      <c r="H174" s="299" t="s">
        <v>630</v>
      </c>
      <c r="I174" s="299" t="s">
        <v>565</v>
      </c>
      <c r="J174" s="299">
        <v>50</v>
      </c>
      <c r="K174" s="347"/>
    </row>
    <row r="175" s="1" customFormat="1" ht="15" customHeight="1">
      <c r="B175" s="324"/>
      <c r="C175" s="299" t="s">
        <v>590</v>
      </c>
      <c r="D175" s="299"/>
      <c r="E175" s="299"/>
      <c r="F175" s="322" t="s">
        <v>569</v>
      </c>
      <c r="G175" s="299"/>
      <c r="H175" s="299" t="s">
        <v>630</v>
      </c>
      <c r="I175" s="299" t="s">
        <v>565</v>
      </c>
      <c r="J175" s="299">
        <v>50</v>
      </c>
      <c r="K175" s="347"/>
    </row>
    <row r="176" s="1" customFormat="1" ht="15" customHeight="1">
      <c r="B176" s="324"/>
      <c r="C176" s="299" t="s">
        <v>588</v>
      </c>
      <c r="D176" s="299"/>
      <c r="E176" s="299"/>
      <c r="F176" s="322" t="s">
        <v>569</v>
      </c>
      <c r="G176" s="299"/>
      <c r="H176" s="299" t="s">
        <v>630</v>
      </c>
      <c r="I176" s="299" t="s">
        <v>565</v>
      </c>
      <c r="J176" s="299">
        <v>50</v>
      </c>
      <c r="K176" s="347"/>
    </row>
    <row r="177" s="1" customFormat="1" ht="15" customHeight="1">
      <c r="B177" s="324"/>
      <c r="C177" s="299" t="s">
        <v>114</v>
      </c>
      <c r="D177" s="299"/>
      <c r="E177" s="299"/>
      <c r="F177" s="322" t="s">
        <v>563</v>
      </c>
      <c r="G177" s="299"/>
      <c r="H177" s="299" t="s">
        <v>631</v>
      </c>
      <c r="I177" s="299" t="s">
        <v>632</v>
      </c>
      <c r="J177" s="299"/>
      <c r="K177" s="347"/>
    </row>
    <row r="178" s="1" customFormat="1" ht="15" customHeight="1">
      <c r="B178" s="324"/>
      <c r="C178" s="299" t="s">
        <v>55</v>
      </c>
      <c r="D178" s="299"/>
      <c r="E178" s="299"/>
      <c r="F178" s="322" t="s">
        <v>563</v>
      </c>
      <c r="G178" s="299"/>
      <c r="H178" s="299" t="s">
        <v>633</v>
      </c>
      <c r="I178" s="299" t="s">
        <v>634</v>
      </c>
      <c r="J178" s="299">
        <v>1</v>
      </c>
      <c r="K178" s="347"/>
    </row>
    <row r="179" s="1" customFormat="1" ht="15" customHeight="1">
      <c r="B179" s="324"/>
      <c r="C179" s="299" t="s">
        <v>51</v>
      </c>
      <c r="D179" s="299"/>
      <c r="E179" s="299"/>
      <c r="F179" s="322" t="s">
        <v>563</v>
      </c>
      <c r="G179" s="299"/>
      <c r="H179" s="299" t="s">
        <v>635</v>
      </c>
      <c r="I179" s="299" t="s">
        <v>565</v>
      </c>
      <c r="J179" s="299">
        <v>20</v>
      </c>
      <c r="K179" s="347"/>
    </row>
    <row r="180" s="1" customFormat="1" ht="15" customHeight="1">
      <c r="B180" s="324"/>
      <c r="C180" s="299" t="s">
        <v>52</v>
      </c>
      <c r="D180" s="299"/>
      <c r="E180" s="299"/>
      <c r="F180" s="322" t="s">
        <v>563</v>
      </c>
      <c r="G180" s="299"/>
      <c r="H180" s="299" t="s">
        <v>636</v>
      </c>
      <c r="I180" s="299" t="s">
        <v>565</v>
      </c>
      <c r="J180" s="299">
        <v>255</v>
      </c>
      <c r="K180" s="347"/>
    </row>
    <row r="181" s="1" customFormat="1" ht="15" customHeight="1">
      <c r="B181" s="324"/>
      <c r="C181" s="299" t="s">
        <v>115</v>
      </c>
      <c r="D181" s="299"/>
      <c r="E181" s="299"/>
      <c r="F181" s="322" t="s">
        <v>563</v>
      </c>
      <c r="G181" s="299"/>
      <c r="H181" s="299" t="s">
        <v>527</v>
      </c>
      <c r="I181" s="299" t="s">
        <v>565</v>
      </c>
      <c r="J181" s="299">
        <v>10</v>
      </c>
      <c r="K181" s="347"/>
    </row>
    <row r="182" s="1" customFormat="1" ht="15" customHeight="1">
      <c r="B182" s="324"/>
      <c r="C182" s="299" t="s">
        <v>116</v>
      </c>
      <c r="D182" s="299"/>
      <c r="E182" s="299"/>
      <c r="F182" s="322" t="s">
        <v>563</v>
      </c>
      <c r="G182" s="299"/>
      <c r="H182" s="299" t="s">
        <v>637</v>
      </c>
      <c r="I182" s="299" t="s">
        <v>598</v>
      </c>
      <c r="J182" s="299"/>
      <c r="K182" s="347"/>
    </row>
    <row r="183" s="1" customFormat="1" ht="15" customHeight="1">
      <c r="B183" s="324"/>
      <c r="C183" s="299" t="s">
        <v>638</v>
      </c>
      <c r="D183" s="299"/>
      <c r="E183" s="299"/>
      <c r="F183" s="322" t="s">
        <v>563</v>
      </c>
      <c r="G183" s="299"/>
      <c r="H183" s="299" t="s">
        <v>639</v>
      </c>
      <c r="I183" s="299" t="s">
        <v>598</v>
      </c>
      <c r="J183" s="299"/>
      <c r="K183" s="347"/>
    </row>
    <row r="184" s="1" customFormat="1" ht="15" customHeight="1">
      <c r="B184" s="324"/>
      <c r="C184" s="299" t="s">
        <v>627</v>
      </c>
      <c r="D184" s="299"/>
      <c r="E184" s="299"/>
      <c r="F184" s="322" t="s">
        <v>563</v>
      </c>
      <c r="G184" s="299"/>
      <c r="H184" s="299" t="s">
        <v>640</v>
      </c>
      <c r="I184" s="299" t="s">
        <v>598</v>
      </c>
      <c r="J184" s="299"/>
      <c r="K184" s="347"/>
    </row>
    <row r="185" s="1" customFormat="1" ht="15" customHeight="1">
      <c r="B185" s="324"/>
      <c r="C185" s="299" t="s">
        <v>118</v>
      </c>
      <c r="D185" s="299"/>
      <c r="E185" s="299"/>
      <c r="F185" s="322" t="s">
        <v>569</v>
      </c>
      <c r="G185" s="299"/>
      <c r="H185" s="299" t="s">
        <v>641</v>
      </c>
      <c r="I185" s="299" t="s">
        <v>565</v>
      </c>
      <c r="J185" s="299">
        <v>50</v>
      </c>
      <c r="K185" s="347"/>
    </row>
    <row r="186" s="1" customFormat="1" ht="15" customHeight="1">
      <c r="B186" s="324"/>
      <c r="C186" s="299" t="s">
        <v>642</v>
      </c>
      <c r="D186" s="299"/>
      <c r="E186" s="299"/>
      <c r="F186" s="322" t="s">
        <v>569</v>
      </c>
      <c r="G186" s="299"/>
      <c r="H186" s="299" t="s">
        <v>643</v>
      </c>
      <c r="I186" s="299" t="s">
        <v>644</v>
      </c>
      <c r="J186" s="299"/>
      <c r="K186" s="347"/>
    </row>
    <row r="187" s="1" customFormat="1" ht="15" customHeight="1">
      <c r="B187" s="324"/>
      <c r="C187" s="299" t="s">
        <v>645</v>
      </c>
      <c r="D187" s="299"/>
      <c r="E187" s="299"/>
      <c r="F187" s="322" t="s">
        <v>569</v>
      </c>
      <c r="G187" s="299"/>
      <c r="H187" s="299" t="s">
        <v>646</v>
      </c>
      <c r="I187" s="299" t="s">
        <v>644</v>
      </c>
      <c r="J187" s="299"/>
      <c r="K187" s="347"/>
    </row>
    <row r="188" s="1" customFormat="1" ht="15" customHeight="1">
      <c r="B188" s="324"/>
      <c r="C188" s="299" t="s">
        <v>647</v>
      </c>
      <c r="D188" s="299"/>
      <c r="E188" s="299"/>
      <c r="F188" s="322" t="s">
        <v>569</v>
      </c>
      <c r="G188" s="299"/>
      <c r="H188" s="299" t="s">
        <v>648</v>
      </c>
      <c r="I188" s="299" t="s">
        <v>644</v>
      </c>
      <c r="J188" s="299"/>
      <c r="K188" s="347"/>
    </row>
    <row r="189" s="1" customFormat="1" ht="15" customHeight="1">
      <c r="B189" s="324"/>
      <c r="C189" s="360" t="s">
        <v>649</v>
      </c>
      <c r="D189" s="299"/>
      <c r="E189" s="299"/>
      <c r="F189" s="322" t="s">
        <v>569</v>
      </c>
      <c r="G189" s="299"/>
      <c r="H189" s="299" t="s">
        <v>650</v>
      </c>
      <c r="I189" s="299" t="s">
        <v>651</v>
      </c>
      <c r="J189" s="361" t="s">
        <v>652</v>
      </c>
      <c r="K189" s="347"/>
    </row>
    <row r="190" s="1" customFormat="1" ht="15" customHeight="1">
      <c r="B190" s="324"/>
      <c r="C190" s="360" t="s">
        <v>40</v>
      </c>
      <c r="D190" s="299"/>
      <c r="E190" s="299"/>
      <c r="F190" s="322" t="s">
        <v>563</v>
      </c>
      <c r="G190" s="299"/>
      <c r="H190" s="296" t="s">
        <v>653</v>
      </c>
      <c r="I190" s="299" t="s">
        <v>654</v>
      </c>
      <c r="J190" s="299"/>
      <c r="K190" s="347"/>
    </row>
    <row r="191" s="1" customFormat="1" ht="15" customHeight="1">
      <c r="B191" s="324"/>
      <c r="C191" s="360" t="s">
        <v>655</v>
      </c>
      <c r="D191" s="299"/>
      <c r="E191" s="299"/>
      <c r="F191" s="322" t="s">
        <v>563</v>
      </c>
      <c r="G191" s="299"/>
      <c r="H191" s="299" t="s">
        <v>656</v>
      </c>
      <c r="I191" s="299" t="s">
        <v>598</v>
      </c>
      <c r="J191" s="299"/>
      <c r="K191" s="347"/>
    </row>
    <row r="192" s="1" customFormat="1" ht="15" customHeight="1">
      <c r="B192" s="324"/>
      <c r="C192" s="360" t="s">
        <v>657</v>
      </c>
      <c r="D192" s="299"/>
      <c r="E192" s="299"/>
      <c r="F192" s="322" t="s">
        <v>563</v>
      </c>
      <c r="G192" s="299"/>
      <c r="H192" s="299" t="s">
        <v>658</v>
      </c>
      <c r="I192" s="299" t="s">
        <v>598</v>
      </c>
      <c r="J192" s="299"/>
      <c r="K192" s="347"/>
    </row>
    <row r="193" s="1" customFormat="1" ht="15" customHeight="1">
      <c r="B193" s="324"/>
      <c r="C193" s="360" t="s">
        <v>659</v>
      </c>
      <c r="D193" s="299"/>
      <c r="E193" s="299"/>
      <c r="F193" s="322" t="s">
        <v>569</v>
      </c>
      <c r="G193" s="299"/>
      <c r="H193" s="299" t="s">
        <v>660</v>
      </c>
      <c r="I193" s="299" t="s">
        <v>598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661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662</v>
      </c>
      <c r="D200" s="363"/>
      <c r="E200" s="363"/>
      <c r="F200" s="363" t="s">
        <v>663</v>
      </c>
      <c r="G200" s="364"/>
      <c r="H200" s="363" t="s">
        <v>664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654</v>
      </c>
      <c r="D202" s="299"/>
      <c r="E202" s="299"/>
      <c r="F202" s="322" t="s">
        <v>41</v>
      </c>
      <c r="G202" s="299"/>
      <c r="H202" s="299" t="s">
        <v>665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42</v>
      </c>
      <c r="G203" s="299"/>
      <c r="H203" s="299" t="s">
        <v>666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667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43</v>
      </c>
      <c r="G205" s="299"/>
      <c r="H205" s="299" t="s">
        <v>668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669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610</v>
      </c>
      <c r="D208" s="299"/>
      <c r="E208" s="299"/>
      <c r="F208" s="322" t="s">
        <v>77</v>
      </c>
      <c r="G208" s="299"/>
      <c r="H208" s="299" t="s">
        <v>670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506</v>
      </c>
      <c r="G209" s="299"/>
      <c r="H209" s="299" t="s">
        <v>507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504</v>
      </c>
      <c r="G210" s="299"/>
      <c r="H210" s="299" t="s">
        <v>671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508</v>
      </c>
      <c r="G211" s="360"/>
      <c r="H211" s="351" t="s">
        <v>509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510</v>
      </c>
      <c r="G212" s="360"/>
      <c r="H212" s="351" t="s">
        <v>672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634</v>
      </c>
      <c r="D214" s="299"/>
      <c r="E214" s="299"/>
      <c r="F214" s="322">
        <v>1</v>
      </c>
      <c r="G214" s="360"/>
      <c r="H214" s="351" t="s">
        <v>673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674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675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676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Šliková Jiřina Ing.</dc:creator>
  <cp:lastModifiedBy>Šliková Jiřina Ing.</cp:lastModifiedBy>
  <dcterms:created xsi:type="dcterms:W3CDTF">2023-03-27T10:46:22Z</dcterms:created>
  <dcterms:modified xsi:type="dcterms:W3CDTF">2023-03-27T10:46:27Z</dcterms:modified>
</cp:coreProperties>
</file>